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16515" windowHeight="627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X5"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0" i="6" l="1"/>
  <c r="C8" i="6"/>
  <c r="C11" i="6"/>
  <c r="C9"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50" i="6" l="1"/>
  <c r="D50" i="6" s="1"/>
  <c r="H45" i="6"/>
  <c r="D45" i="6" s="1"/>
  <c r="H37" i="6"/>
  <c r="D37" i="6" s="1"/>
  <c r="H52" i="6"/>
  <c r="D52" i="6" s="1"/>
  <c r="H44" i="6"/>
  <c r="D44"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50" i="6" l="1"/>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<sst xmlns="http://schemas.openxmlformats.org/spreadsheetml/2006/main" count="22024" uniqueCount="15618">
  <si>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</si>
  <si>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</si>
  <si>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</si>
  <si>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</si>
  <si>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</si>
  <si>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</si>
  <si>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</si>
  <si>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</si>
  <si>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</si>
  <si>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</si>
  <si>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</si>
  <si>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</si>
  <si>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</si>
  <si>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</si>
  <si>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</si>
  <si>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</si>
  <si>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</si>
  <si>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</si>
  <si>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</si>
  <si>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</si>
  <si>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</si>
  <si>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</si>
  <si>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</si>
  <si>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</si>
  <si>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</si>
  <si>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</si>
  <si>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</si>
  <si>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</si>
  <si>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</si>
  <si>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</si>
  <si>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</si>
  <si>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</si>
  <si>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</si>
  <si>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</si>
  <si>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</si>
  <si>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</si>
  <si>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</si>
  <si>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</si>
  <si>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</si>
  <si>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</si>
  <si>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</si>
  <si>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</si>
  <si>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</si>
  <si>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</si>
  <si>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</si>
  <si>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</si>
  <si>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</si>
  <si>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</si>
  <si>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</si>
  <si>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</si>
  <si>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</si>
  <si>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</si>
  <si>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</si>
  <si>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</si>
  <si>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</si>
  <si>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</si>
  <si>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</si>
  <si>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</si>
  <si>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</si>
  <si>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</si>
  <si>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</si>
  <si>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</si>
  <si>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</si>
  <si>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</si>
  <si>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</si>
  <si>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</si>
  <si>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</si>
  <si>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</si>
  <si>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</si>
  <si>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</si>
  <si>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</si>
  <si>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</si>
  <si>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</si>
  <si>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</si>
  <si>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</si>
  <si>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</si>
  <si>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</si>
  <si>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</si>
  <si>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</si>
  <si>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</si>
  <si>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</si>
  <si>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</si>
  <si>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</si>
  <si>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</si>
  <si>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</si>
  <si>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</si>
  <si>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</si>
  <si>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</si>
  <si>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</si>
  <si>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</si>
  <si>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</si>
  <si>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</si>
  <si>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</si>
  <si>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</si>
  <si>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</si>
  <si>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</si>
  <si>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</si>
  <si>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</si>
  <si>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</si>
  <si>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</si>
  <si>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</si>
  <si>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</si>
  <si>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</si>
  <si>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</si>
  <si>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</si>
  <si>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</si>
  <si>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</si>
  <si>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</si>
  <si>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</si>
  <si>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</si>
  <si>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</si>
  <si>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</si>
  <si>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</si>
  <si>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</si>
  <si>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</si>
  <si>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</si>
  <si>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</si>
  <si>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</si>
  <si>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</si>
  <si>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</si>
  <si>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</si>
  <si>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</si>
  <si>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</si>
  <si>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</si>
  <si>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</si>
  <si>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</si>
  <si>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</si>
  <si>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</si>
  <si>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</si>
  <si>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</si>
  <si>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</si>
  <si>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</si>
  <si>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</si>
  <si>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</si>
  <si>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</si>
  <si>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</si>
  <si>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</si>
  <si>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</si>
  <si>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</si>
  <si>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</si>
  <si>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</si>
  <si>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</si>
  <si>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</si>
  <si>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</si>
  <si>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</si>
  <si>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</si>
  <si>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</si>
  <si>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</si>
  <si>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</si>
  <si>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</si>
  <si>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</si>
  <si>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</si>
  <si>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</si>
  <si>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</si>
  <si>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</si>
  <si>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</si>
  <si>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</si>
  <si>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</si>
  <si>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</si>
  <si>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</si>
  <si>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</si>
  <si>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</si>
  <si>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</si>
  <si>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</si>
  <si>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</si>
  <si>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</si>
  <si>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</si>
  <si>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</si>
  <si>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</si>
  <si>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</si>
  <si>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</si>
  <si>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</si>
  <si>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</si>
  <si>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</si>
  <si>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</si>
  <si>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</si>
  <si>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</si>
  <si>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</si>
  <si>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</si>
  <si>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</si>
  <si>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</si>
  <si>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</si>
  <si>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</si>
  <si>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</si>
  <si>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</si>
  <si>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</si>
  <si>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</si>
  <si>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</si>
  <si>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</si>
  <si>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</si>
  <si>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</si>
  <si>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</si>
  <si>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</si>
  <si>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</si>
  <si>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</si>
  <si>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</si>
  <si>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</si>
  <si>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</si>
  <si>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</si>
  <si>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</si>
  <si>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</si>
  <si>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</si>
  <si>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</si>
  <si>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</si>
  <si>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</si>
  <si>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</si>
  <si>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</si>
  <si>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</si>
  <si>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</si>
  <si>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</si>
  <si>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</si>
  <si>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</si>
  <si>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</si>
  <si>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</si>
  <si>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</si>
  <si>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</si>
  <si>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</si>
  <si>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</si>
  <si>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</si>
  <si>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</si>
  <si>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</si>
  <si>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</si>
  <si>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</si>
  <si>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</si>
  <si>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</si>
  <si>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</si>
  <si>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</si>
  <si>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</si>
  <si>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</si>
  <si>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</si>
  <si>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</si>
  <si>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</si>
  <si>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</si>
  <si>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</si>
  <si>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</si>
  <si>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</si>
  <si>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</si>
  <si>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</si>
  <si>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</si>
  <si>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</si>
  <si>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</si>
  <si>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</si>
  <si>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</si>
  <si>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</si>
  <si>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</si>
  <si>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</si>
  <si>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</si>
  <si>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</si>
  <si>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</si>
  <si>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</si>
  <si>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</si>
  <si>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</si>
  <si>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</si>
  <si>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</si>
  <si>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</si>
  <si>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</si>
  <si>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</si>
  <si>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</si>
  <si>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</si>
  <si>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</si>
  <si>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</si>
  <si>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</si>
  <si>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</si>
  <si>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</si>
  <si>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</si>
  <si>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</si>
  <si>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</si>
  <si>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</si>
  <si>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</si>
  <si>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</si>
  <si>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</si>
  <si>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</si>
  <si>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</si>
  <si>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</si>
  <si>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</si>
  <si>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</si>
  <si>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</si>
  <si>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</si>
  <si>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</si>
  <si>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</si>
  <si>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</si>
  <si>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</si>
  <si>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</si>
  <si>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</si>
  <si>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</si>
  <si>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</si>
  <si>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</si>
  <si>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</si>
  <si>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</si>
  <si>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</si>
  <si>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</si>
  <si>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</si>
  <si>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</si>
  <si>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</si>
  <si>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</si>
  <si>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</si>
  <si>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</si>
  <si>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</si>
  <si>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</si>
  <si>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</si>
  <si>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</si>
  <si>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</si>
  <si>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</si>
  <si>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</si>
  <si>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</si>
  <si>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</si>
  <si>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</si>
  <si>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</si>
  <si>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</si>
  <si>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</si>
  <si>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</si>
  <si>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</si>
  <si>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</si>
  <si>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</si>
  <si>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</si>
  <si>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</si>
  <si>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</si>
  <si>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</si>
  <si>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</si>
  <si>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</si>
  <si>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</si>
  <si>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</si>
  <si>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</si>
  <si>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</si>
  <si>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</si>
  <si>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</si>
  <si>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</si>
  <si>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</si>
  <si>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</si>
  <si>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</si>
  <si>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</si>
  <si>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</si>
  <si>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</si>
  <si>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</si>
  <si>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</si>
  <si>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</si>
  <si>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</si>
  <si>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</si>
  <si>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</si>
  <si>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</si>
  <si>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</si>
  <si>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</si>
  <si>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</si>
  <si>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</si>
  <si>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</si>
  <si>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</si>
  <si>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</si>
  <si>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</si>
  <si>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</si>
  <si>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</si>
  <si>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</si>
  <si>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</si>
  <si>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</si>
  <si>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</si>
  <si>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</si>
  <si>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</si>
  <si>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</si>
  <si>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</si>
  <si>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</si>
  <si>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</si>
  <si>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</si>
  <si>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</si>
  <si>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</si>
  <si>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</si>
  <si>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</si>
  <si>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</si>
  <si>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</si>
  <si>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</si>
  <si>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</si>
  <si>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</si>
  <si>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</si>
  <si>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</si>
  <si>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</si>
  <si>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</si>
  <si>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</si>
  <si>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</si>
  <si>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</si>
  <si>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</si>
  <si>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</si>
  <si>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</si>
  <si>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</si>
  <si>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</si>
  <si>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</si>
  <si>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</si>
  <si>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</si>
  <si>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</si>
  <si>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</si>
  <si>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</si>
  <si>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</si>
  <si>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</si>
  <si>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</si>
  <si>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</si>
  <si>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</si>
  <si>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</si>
  <si>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</si>
  <si>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</si>
  <si>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</si>
  <si>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</si>
  <si>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</si>
  <si>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</si>
  <si>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</si>
  <si>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</si>
  <si>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</si>
  <si>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</si>
  <si>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</si>
  <si>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</si>
  <si>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</si>
  <si>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</si>
  <si>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</si>
  <si>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</si>
  <si>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</si>
  <si>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</si>
  <si>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</si>
  <si>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</si>
  <si>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</si>
  <si>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</si>
  <si>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</si>
  <si>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</si>
  <si>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</si>
  <si>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</si>
  <si>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</si>
  <si>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</si>
  <si>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</si>
  <si>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</si>
  <si>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</si>
  <si>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</si>
  <si>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</si>
  <si>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</si>
  <si>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</si>
  <si>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</si>
  <si>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</si>
  <si>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</si>
  <si>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</si>
  <si>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</si>
  <si>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</si>
  <si>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</si>
  <si>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</si>
  <si>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</si>
  <si>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</si>
  <si>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</si>
  <si>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</si>
  <si>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</si>
  <si>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</si>
  <si>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</si>
  <si>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</si>
  <si>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</si>
  <si>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</si>
  <si>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</si>
  <si>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</si>
  <si>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</si>
  <si>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</si>
  <si>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</si>
  <si>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</si>
  <si>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</si>
  <si>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</si>
  <si>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</si>
  <si>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</si>
  <si>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</si>
  <si>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</si>
  <si>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</si>
  <si>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</si>
  <si>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</si>
  <si>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</si>
  <si>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</si>
  <si>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</si>
  <si>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</si>
  <si>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</si>
  <si>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</si>
  <si>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</si>
  <si>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</si>
  <si>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</si>
  <si>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</si>
  <si>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</si>
  <si>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</si>
  <si>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</si>
  <si>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</si>
  <si>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</si>
  <si>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</si>
  <si>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</si>
  <si>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</si>
  <si>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</si>
  <si>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</si>
  <si>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</si>
  <si>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</si>
  <si>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</si>
  <si>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</si>
  <si>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</si>
  <si>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</si>
  <si>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</si>
  <si>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</si>
  <si>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</si>
  <si>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</si>
  <si>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</si>
  <si>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</si>
  <si>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</si>
  <si>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</si>
  <si>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</si>
  <si>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</si>
  <si>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</si>
  <si>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</si>
  <si>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</si>
  <si>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</si>
  <si>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</si>
  <si>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</si>
  <si>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</si>
  <si>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</si>
  <si>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</si>
  <si>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</si>
  <si>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</si>
  <si>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</si>
  <si>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</si>
  <si>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</si>
  <si>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</si>
  <si>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</si>
  <si>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</si>
  <si>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</si>
  <si>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</si>
  <si>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</si>
  <si>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</si>
  <si>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</si>
  <si>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</si>
  <si>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</si>
  <si>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</si>
  <si>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</si>
  <si>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</si>
  <si>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</si>
  <si>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</si>
  <si>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</si>
  <si>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</si>
  <si>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</si>
  <si>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</si>
  <si>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</si>
  <si>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</si>
  <si>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</si>
  <si>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</si>
  <si>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</si>
  <si>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</si>
  <si>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</si>
  <si>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</si>
  <si>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</si>
  <si>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</si>
  <si>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</si>
  <si>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</si>
  <si>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</si>
  <si>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</si>
  <si>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</si>
  <si>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</si>
  <si>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</si>
  <si>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</si>
  <si>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</si>
  <si>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</si>
  <si>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</si>
  <si>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</si>
  <si>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</si>
  <si>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</si>
  <si>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</si>
  <si>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</si>
  <si>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</si>
  <si>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</si>
  <si>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</si>
  <si>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</si>
  <si>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</si>
  <si>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</si>
  <si>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</si>
  <si>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</si>
  <si>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</si>
  <si>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</si>
  <si>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</si>
  <si>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</si>
  <si>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</si>
  <si>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</si>
  <si>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</si>
  <si>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</si>
  <si>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</si>
  <si>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</si>
  <si>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</si>
  <si>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</si>
  <si>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</si>
  <si>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</si>
  <si>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</si>
  <si>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</si>
  <si>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</si>
  <si>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</si>
  <si>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</si>
  <si>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</si>
  <si>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</si>
  <si>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</si>
  <si>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</si>
  <si>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</si>
  <si>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</si>
  <si>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</si>
  <si>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</si>
  <si>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</si>
  <si>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</si>
  <si>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</si>
  <si>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</si>
  <si>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</si>
  <si>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</si>
  <si>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</si>
  <si>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</si>
  <si>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</si>
  <si>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</si>
  <si>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</si>
  <si>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</si>
  <si>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</si>
  <si>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</si>
  <si>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</si>
  <si>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</si>
  <si>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</si>
  <si>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</si>
  <si>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</si>
  <si>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</si>
  <si>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</si>
  <si>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</si>
  <si>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</si>
  <si>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</si>
  <si>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</si>
  <si>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</si>
  <si>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</si>
  <si>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</si>
  <si>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</si>
  <si>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</si>
  <si>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</si>
  <si>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</si>
  <si>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</si>
  <si>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</si>
  <si>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</si>
  <si>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</si>
  <si>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</si>
  <si>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</si>
  <si>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</si>
  <si>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</si>
  <si>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</si>
  <si>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</si>
  <si>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</si>
  <si>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</si>
  <si>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</si>
  <si>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</si>
  <si>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</si>
  <si>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</si>
  <si>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</si>
  <si>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</si>
  <si>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</si>
  <si>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</si>
  <si>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</si>
  <si>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</si>
  <si>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</si>
  <si>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</si>
  <si>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</si>
  <si>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</si>
  <si>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</si>
  <si>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</si>
  <si>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</si>
  <si>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</si>
  <si>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</si>
  <si>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</si>
  <si>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</si>
  <si>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</si>
  <si>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</si>
  <si>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</si>
  <si>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</si>
  <si>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</si>
  <si>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</si>
  <si>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</si>
  <si>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</si>
  <si>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</si>
  <si>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</si>
  <si>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</si>
  <si>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</si>
  <si>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</si>
  <si>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</si>
  <si>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</si>
  <si>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</si>
  <si>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</si>
  <si>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</si>
  <si>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</si>
  <si>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</si>
  <si>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</si>
  <si>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</si>
  <si>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</si>
  <si>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</si>
  <si>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</si>
  <si>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</si>
  <si>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</si>
  <si>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</si>
  <si>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</si>
  <si>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</si>
  <si>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</si>
  <si>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</si>
  <si>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</si>
  <si>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</si>
  <si>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</si>
  <si>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</si>
  <si>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</si>
  <si>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</si>
  <si>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</si>
  <si>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</si>
  <si>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</si>
  <si>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</si>
  <si>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</si>
  <si>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</si>
  <si>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</si>
  <si>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</si>
  <si>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</si>
  <si>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</si>
  <si>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</si>
  <si>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</si>
  <si>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</si>
  <si>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</si>
  <si>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</si>
  <si>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</si>
  <si>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</si>
  <si>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</si>
  <si>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</si>
  <si>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</si>
  <si>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</si>
  <si>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</si>
  <si>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</si>
  <si>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</si>
  <si>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</si>
  <si>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</si>
  <si>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</si>
  <si>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</si>
  <si>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</si>
  <si>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</si>
  <si>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</si>
  <si>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</si>
  <si>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</si>
  <si>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</si>
  <si>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</si>
  <si>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</si>
  <si>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</si>
  <si>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</si>
  <si>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</si>
  <si>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</si>
  <si>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</si>
  <si>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</si>
  <si>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</si>
  <si>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</si>
  <si>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</si>
  <si>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</si>
  <si>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</si>
  <si>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</si>
  <si>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</si>
  <si>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</si>
  <si>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</si>
  <si>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</si>
  <si>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</si>
  <si>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</si>
  <si>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</si>
  <si>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</si>
  <si>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</si>
  <si>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</si>
  <si>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</si>
  <si>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</si>
  <si>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</si>
  <si>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</si>
  <si>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</si>
  <si>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</si>
  <si>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</si>
  <si>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</si>
  <si>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</si>
  <si>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</si>
  <si>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</si>
  <si>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</si>
  <si>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</si>
  <si>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</si>
  <si>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</si>
  <si>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</si>
  <si>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</si>
  <si>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</si>
  <si>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</si>
  <si>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</si>
  <si>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</si>
  <si>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</si>
  <si>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</si>
  <si>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</si>
  <si>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</si>
  <si>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</si>
  <si>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</si>
  <si>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</si>
  <si>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</si>
  <si>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</si>
  <si>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</si>
  <si>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</si>
  <si>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</si>
  <si>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</si>
  <si>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</si>
  <si>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</si>
  <si>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</si>
  <si>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</si>
  <si>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</si>
  <si>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</si>
  <si>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</si>
  <si>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</si>
  <si>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</si>
  <si>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</si>
  <si>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</si>
  <si>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</si>
  <si>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</si>
  <si>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</si>
  <si>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</si>
  <si>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</si>
  <si>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</si>
  <si>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</si>
  <si>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</si>
  <si>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</si>
  <si>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</si>
  <si>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</si>
  <si>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</si>
  <si>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</si>
  <si>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</si>
  <si>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</si>
  <si>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</si>
  <si>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</si>
  <si>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</si>
  <si>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</si>
  <si>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</si>
  <si>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</si>
  <si>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</si>
  <si>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</si>
  <si>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</si>
  <si>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</si>
  <si>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</si>
  <si>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</si>
  <si>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</si>
  <si>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</si>
  <si>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</si>
  <si>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</si>
  <si>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</si>
  <si>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</si>
  <si>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</si>
  <si>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</si>
  <si>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</si>
  <si>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</si>
  <si>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</si>
  <si>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</si>
  <si>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</si>
  <si>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</si>
  <si>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</si>
  <si>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</si>
  <si>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</si>
  <si>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</si>
  <si>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</si>
  <si>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</si>
  <si>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</si>
  <si>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</si>
  <si>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</si>
  <si>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</si>
  <si>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</si>
  <si>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</si>
  <si>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</si>
  <si>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</si>
  <si>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</si>
  <si>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</si>
  <si>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</si>
  <si>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</si>
  <si>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</si>
  <si>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</si>
  <si>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</si>
  <si>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</si>
  <si>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</si>
  <si>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</si>
  <si>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</si>
  <si>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</si>
  <si>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</si>
  <si>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</si>
  <si>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</si>
  <si>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</si>
  <si>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</si>
  <si>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</si>
  <si>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</si>
  <si>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</si>
  <si>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</si>
  <si>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</si>
  <si>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</si>
  <si>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</si>
  <si>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</si>
  <si>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</si>
  <si>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</si>
  <si>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</si>
  <si>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</si>
  <si>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</si>
  <si>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</si>
  <si>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</si>
  <si>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</si>
  <si>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</si>
  <si>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</si>
  <si>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</si>
  <si>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</si>
  <si>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</si>
  <si>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</si>
  <si>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</si>
  <si>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</si>
  <si>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</si>
  <si>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</si>
  <si>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</si>
  <si>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</si>
  <si>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</si>
  <si>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</si>
  <si>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</si>
  <si>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</si>
  <si>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</si>
  <si>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</si>
  <si>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</si>
  <si>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</si>
  <si>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</si>
  <si>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</si>
  <si>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</si>
  <si>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</si>
  <si>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</si>
  <si>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</si>
  <si>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</si>
  <si>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</si>
  <si>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</si>
  <si>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</si>
  <si>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</si>
  <si>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</si>
  <si>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</si>
  <si>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</si>
  <si>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</si>
  <si>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</si>
  <si>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</si>
  <si>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</si>
  <si>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</si>
  <si>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</si>
  <si>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</si>
  <si>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</si>
  <si>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</si>
  <si>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</si>
  <si>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</si>
  <si>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</si>
  <si>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</si>
  <si>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</si>
  <si>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</si>
  <si>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</si>
  <si>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</si>
  <si>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</si>
  <si>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</si>
  <si>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</si>
  <si>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</si>
  <si>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</si>
  <si>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</si>
  <si>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</si>
  <si>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</si>
  <si>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</si>
  <si>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</si>
  <si>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</si>
  <si>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</si>
  <si>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</si>
  <si>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</si>
  <si>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</si>
  <si>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</si>
  <si>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</si>
  <si>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</si>
  <si>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</si>
  <si>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</si>
  <si>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</si>
  <si>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</si>
  <si>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</si>
  <si>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</si>
  <si>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</si>
  <si>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</si>
  <si>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</si>
  <si>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</si>
  <si>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</si>
  <si>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</si>
  <si>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</si>
  <si>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</si>
  <si>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</si>
  <si>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</si>
  <si>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</si>
  <si>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</si>
  <si>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</si>
  <si>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</si>
  <si>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</si>
  <si>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</si>
  <si>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</si>
  <si>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</si>
  <si>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</si>
  <si>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</si>
  <si>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</si>
  <si>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</si>
  <si>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</si>
  <si>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</si>
  <si>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</si>
  <si>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</si>
  <si>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</si>
  <si>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</si>
  <si>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</si>
  <si>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</si>
  <si>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</si>
  <si>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</si>
  <si>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</si>
  <si>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</si>
  <si>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</si>
  <si>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</si>
  <si>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</si>
  <si>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</si>
  <si>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</si>
  <si>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</si>
  <si>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</si>
  <si>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</si>
  <si>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</si>
  <si>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</si>
  <si>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</si>
  <si>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</si>
  <si>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</si>
  <si>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</si>
  <si>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</si>
  <si>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</si>
  <si>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</si>
  <si>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</si>
  <si>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</si>
  <si>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</si>
  <si>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</si>
  <si>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</si>
  <si>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</si>
  <si>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</si>
  <si>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</si>
  <si>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</si>
  <si>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</si>
  <si>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</si>
  <si>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</si>
  <si>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</si>
  <si>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</si>
  <si>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</si>
  <si>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</si>
  <si>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</si>
  <si>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</si>
  <si>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</si>
  <si>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</si>
  <si>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</si>
  <si>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</si>
  <si>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</si>
  <si>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</si>
  <si>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</si>
  <si>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</si>
  <si>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</si>
  <si>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</si>
  <si>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</si>
  <si>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</si>
  <si>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</si>
  <si>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</si>
  <si>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</si>
  <si>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</si>
  <si>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</si>
  <si>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</si>
  <si>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</si>
  <si>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</si>
  <si>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</si>
  <si>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</si>
  <si>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</si>
  <si>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</si>
  <si>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</si>
  <si>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</si>
  <si>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</si>
  <si>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</si>
  <si>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</si>
  <si>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</si>
  <si>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</si>
  <si>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</si>
  <si>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</si>
  <si>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</si>
  <si>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</si>
  <si>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</si>
  <si>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</si>
  <si>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</si>
  <si>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</si>
  <si>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</si>
  <si>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</si>
  <si>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</si>
  <si>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</si>
  <si>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</si>
  <si>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</si>
  <si>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</si>
  <si>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</si>
  <si>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</si>
  <si>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</si>
  <si>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</si>
  <si>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</si>
  <si>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</si>
  <si>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</si>
  <si>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</si>
  <si>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</si>
  <si>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</si>
  <si>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</si>
  <si>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</si>
  <si>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</si>
  <si>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</si>
  <si>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</si>
  <si>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</si>
  <si>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</si>
  <si>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</si>
  <si>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</si>
  <si>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</si>
  <si>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</si>
  <si>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</si>
  <si>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</si>
  <si>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</si>
  <si>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</si>
  <si>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</si>
  <si>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</si>
  <si>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</si>
  <si>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</si>
  <si>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</si>
  <si>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</si>
  <si>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</si>
  <si>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</si>
  <si>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</si>
  <si>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</si>
  <si>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</si>
  <si>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</si>
  <si>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</si>
  <si>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</si>
  <si>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</si>
  <si>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</si>
  <si>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</si>
  <si>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</si>
  <si>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</si>
  <si>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</si>
  <si>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</si>
  <si>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</si>
  <si>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</si>
  <si>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</si>
  <si>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</si>
  <si>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</si>
  <si>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</si>
  <si>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</si>
  <si>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</si>
  <si>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</si>
  <si>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</si>
  <si>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</si>
  <si>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</si>
  <si>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</si>
  <si>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</si>
  <si>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</si>
  <si>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</si>
  <si>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</si>
  <si>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</si>
  <si>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</si>
  <si>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</si>
  <si>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</si>
  <si>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</si>
  <si>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</si>
  <si>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</si>
  <si>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</si>
  <si>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</si>
  <si>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</si>
  <si>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</si>
  <si>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</si>
  <si>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</si>
  <si>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</si>
  <si>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</si>
  <si>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</si>
  <si>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</si>
  <si>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</si>
  <si>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</si>
  <si>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</si>
  <si>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</si>
  <si>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</si>
  <si>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</si>
  <si>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</si>
  <si>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</si>
  <si>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</si>
  <si>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</si>
  <si>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</si>
  <si>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</si>
  <si>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</si>
  <si>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</si>
  <si>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</si>
  <si>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</si>
  <si>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</si>
  <si>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</si>
  <si>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</si>
  <si>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</si>
  <si>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</si>
  <si>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</si>
  <si>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</si>
  <si>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</si>
  <si>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</si>
  <si>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</si>
  <si>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</si>
  <si>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</si>
  <si>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</si>
  <si>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</si>
  <si>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</si>
  <si>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</si>
  <si>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</si>
  <si>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</si>
  <si>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</si>
  <si>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</si>
  <si>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</si>
  <si>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</si>
  <si>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</si>
  <si>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</si>
  <si>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</si>
  <si>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</si>
  <si>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</si>
  <si>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</si>
  <si>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</si>
  <si>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</si>
  <si>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</si>
  <si>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</si>
  <si>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</si>
  <si>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</si>
  <si>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</si>
  <si>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</si>
  <si>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</si>
  <si>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</si>
  <si>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</si>
  <si>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</si>
  <si>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</si>
  <si>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</si>
  <si>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</si>
  <si>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</si>
  <si>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</si>
  <si>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</si>
  <si>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</si>
  <si>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</si>
  <si>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</si>
  <si>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</si>
  <si>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</si>
  <si>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</si>
  <si>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</si>
  <si>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</si>
  <si>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</si>
  <si>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</si>
  <si>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</si>
  <si>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</si>
  <si>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</si>
  <si>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</si>
  <si>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</si>
  <si>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</si>
  <si>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</si>
  <si>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</si>
  <si>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</si>
  <si>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</si>
  <si>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</si>
  <si>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</si>
  <si>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</si>
  <si>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</si>
  <si>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</si>
  <si>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</si>
  <si>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</si>
  <si>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</si>
  <si>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</si>
  <si>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</si>
  <si>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</si>
  <si>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</si>
  <si>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</si>
  <si>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</si>
  <si>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</si>
  <si>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</si>
  <si>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</si>
  <si>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</si>
  <si>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</si>
  <si>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</si>
  <si>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</si>
  <si>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</si>
  <si>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</si>
  <si>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</si>
  <si>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</si>
  <si>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</si>
  <si>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</si>
  <si>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</si>
  <si>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</si>
  <si>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</si>
  <si>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</si>
  <si>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</si>
  <si>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</si>
  <si>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</si>
  <si>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</si>
  <si>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</si>
  <si>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</si>
  <si>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</si>
  <si>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</si>
  <si>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</si>
  <si>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</si>
  <si>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</si>
  <si>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</si>
  <si>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</si>
  <si>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</si>
  <si>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</si>
  <si>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</si>
  <si>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</si>
  <si>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</si>
  <si>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</si>
  <si>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</si>
  <si>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</si>
  <si>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</si>
  <si>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</si>
  <si>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</si>
  <si>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</si>
  <si>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</si>
  <si>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</si>
  <si>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</si>
  <si>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</si>
  <si>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</si>
  <si>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</si>
  <si>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</si>
  <si>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</si>
  <si>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</si>
  <si>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</si>
  <si>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</si>
  <si>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</si>
  <si>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</si>
  <si>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</si>
  <si>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</si>
  <si>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</si>
  <si>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</si>
  <si>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</si>
  <si>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</si>
  <si>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</si>
  <si>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</si>
  <si>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</si>
  <si>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</si>
  <si>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</si>
  <si>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</si>
  <si>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</si>
  <si>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</si>
  <si>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</si>
  <si>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</si>
  <si>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</si>
  <si>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</si>
  <si>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</si>
  <si>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</si>
  <si>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</si>
  <si>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</si>
  <si>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</si>
  <si>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</si>
  <si>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</si>
  <si>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</si>
  <si>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</si>
  <si>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</si>
  <si>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</si>
  <si>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</si>
  <si>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</si>
  <si>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</si>
  <si>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</si>
  <si>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</si>
  <si>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</si>
  <si>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</si>
  <si>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</si>
  <si>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</si>
  <si>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</si>
  <si>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</si>
  <si>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</si>
  <si>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</si>
  <si>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</si>
  <si>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</si>
  <si>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</si>
  <si>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</si>
  <si>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</si>
  <si>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</si>
  <si>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</si>
  <si>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</si>
  <si>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</si>
  <si>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</si>
  <si>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</si>
  <si>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</si>
  <si>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</si>
  <si>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</si>
  <si>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</si>
  <si>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</si>
  <si>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</si>
  <si>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</si>
  <si>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</si>
  <si>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</si>
  <si>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</si>
  <si>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</si>
  <si>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</si>
  <si>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</si>
  <si>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</si>
  <si>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</si>
  <si>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</si>
  <si>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</si>
  <si>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</si>
  <si>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</si>
  <si>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</si>
  <si>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</si>
  <si>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</si>
  <si>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</si>
  <si>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</si>
  <si>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</si>
  <si>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</si>
  <si>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</si>
  <si>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</si>
  <si>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</si>
  <si>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</si>
  <si>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</si>
  <si>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</si>
  <si>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</si>
  <si>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</si>
  <si>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</si>
  <si>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</si>
  <si>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</si>
  <si>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</si>
  <si>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</si>
  <si>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</si>
  <si>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</si>
  <si>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</si>
  <si>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</si>
  <si>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</si>
  <si>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</si>
  <si>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</si>
  <si>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</si>
  <si>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</si>
  <si>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</si>
  <si>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</si>
  <si>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</si>
  <si>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</si>
  <si>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</si>
  <si>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</si>
  <si>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</si>
  <si>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</si>
  <si>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</si>
  <si>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</si>
  <si>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</si>
  <si>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</si>
  <si>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</si>
  <si>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</si>
  <si>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</si>
  <si>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</si>
  <si>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</si>
  <si>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</si>
  <si>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</si>
  <si>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</si>
  <si>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</si>
  <si>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</si>
  <si>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</si>
  <si>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</si>
  <si>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</si>
  <si>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</si>
  <si>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</si>
  <si>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</si>
  <si>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</si>
  <si>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</si>
  <si>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</si>
  <si>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</si>
  <si>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</si>
  <si>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</si>
  <si>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</si>
  <si>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</si>
  <si>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</si>
  <si>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</si>
  <si>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</si>
  <si>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</si>
  <si>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</si>
  <si>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</si>
  <si>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</si>
  <si>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</si>
  <si>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</si>
  <si>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</si>
  <si>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</si>
  <si>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</si>
  <si>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</si>
  <si>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</si>
  <si>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</si>
  <si>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</si>
  <si>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</si>
  <si>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</si>
  <si>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</si>
  <si>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</si>
  <si>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</si>
  <si>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</si>
  <si>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</si>
  <si>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</si>
  <si>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</si>
  <si>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</si>
  <si>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</si>
  <si>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</si>
  <si>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</si>
  <si>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</si>
  <si>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</si>
  <si>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</si>
  <si>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</si>
  <si>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</si>
  <si>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</si>
  <si>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</si>
  <si>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</si>
  <si>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</si>
  <si>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</si>
  <si>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</si>
  <si>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</si>
  <si>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</si>
  <si>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</si>
  <si>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</si>
  <si>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</si>
  <si>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</si>
  <si>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</si>
  <si>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</si>
  <si>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</si>
  <si>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</si>
  <si>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</si>
  <si>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</si>
  <si>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</si>
  <si>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</si>
  <si>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</si>
  <si>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</si>
  <si>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</si>
  <si>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</si>
  <si>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</si>
  <si>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</si>
  <si>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</si>
  <si>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</si>
  <si>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</si>
  <si>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</si>
  <si>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</si>
  <si>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</si>
  <si>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</si>
  <si>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</si>
  <si>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</si>
  <si>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</si>
  <si>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</si>
  <si>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</si>
  <si>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</si>
  <si>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</si>
  <si>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</si>
  <si>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</si>
  <si>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</si>
  <si>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</si>
  <si>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</si>
  <si>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</si>
  <si>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</si>
  <si>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</si>
  <si>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</si>
  <si>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</si>
  <si>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</si>
  <si>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</si>
  <si>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</si>
  <si>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</si>
  <si>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</si>
  <si>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</si>
  <si>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</si>
  <si>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</si>
  <si>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</si>
  <si>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</si>
  <si>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</si>
  <si>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</si>
  <si>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</si>
  <si>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</si>
  <si>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</si>
  <si>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</si>
  <si>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</si>
  <si>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</si>
  <si>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</si>
  <si>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</si>
  <si>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</si>
  <si>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</si>
  <si>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</si>
  <si>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</si>
  <si>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</si>
  <si>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</si>
  <si>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</si>
  <si>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</si>
  <si>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</si>
  <si>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</si>
  <si>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</si>
  <si>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</si>
  <si>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</si>
  <si>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</si>
  <si>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</si>
  <si>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</si>
  <si>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</si>
  <si>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</si>
  <si>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</si>
  <si>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</si>
  <si>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</si>
  <si>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</si>
  <si>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</si>
  <si>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</si>
  <si>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</si>
  <si>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</si>
  <si>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</si>
  <si>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</si>
  <si>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</si>
  <si>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</si>
  <si>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</si>
  <si>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</si>
  <si>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</si>
  <si>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</si>
  <si>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</si>
  <si>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</si>
  <si>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</si>
  <si>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</si>
  <si>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</si>
  <si>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</si>
  <si>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</si>
  <si>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</si>
  <si>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</si>
  <si>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</si>
  <si>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</si>
  <si>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</si>
  <si>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</si>
  <si>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</si>
  <si>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</si>
  <si>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</si>
  <si>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</si>
  <si>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</si>
  <si>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</si>
  <si>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</si>
  <si>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</si>
  <si>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</si>
  <si>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</si>
  <si>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</si>
  <si>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</si>
  <si>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</si>
  <si>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</si>
  <si>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</si>
  <si>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</si>
  <si>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</si>
  <si>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</si>
  <si>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</si>
  <si>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</si>
  <si>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</si>
  <si>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</si>
  <si>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</si>
  <si>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</si>
  <si>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</si>
  <si>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</si>
  <si>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</si>
  <si>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</si>
  <si>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</si>
  <si>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</si>
  <si>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</si>
  <si>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</si>
  <si>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</si>
  <si>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</si>
  <si>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</si>
  <si>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</si>
  <si>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</si>
  <si>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</si>
  <si>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</si>
  <si>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</si>
  <si>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</si>
  <si>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</si>
  <si>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</si>
  <si>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</si>
  <si>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</si>
  <si>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</si>
  <si>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</si>
  <si>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</si>
  <si>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</si>
  <si>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</si>
  <si>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</si>
  <si>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</si>
  <si>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</si>
  <si>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</si>
  <si>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</si>
  <si>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</si>
  <si>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</si>
  <si>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</si>
  <si>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</si>
  <si>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</si>
  <si>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</si>
  <si>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</si>
  <si>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</si>
  <si>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</si>
  <si>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</si>
  <si>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</si>
  <si>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</si>
  <si>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</si>
  <si>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</si>
  <si>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</si>
  <si>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</si>
  <si>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</si>
  <si>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</si>
  <si>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</si>
  <si>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</si>
  <si>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</si>
  <si>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</si>
  <si>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</si>
  <si>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</si>
  <si>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</si>
  <si>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</si>
  <si>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</si>
  <si>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</si>
  <si>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</si>
  <si>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</si>
  <si>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</si>
  <si>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</si>
  <si>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</si>
  <si>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</si>
  <si>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</si>
  <si>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</si>
  <si>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</si>
  <si>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</si>
  <si>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</si>
  <si>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</si>
  <si>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</si>
  <si>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</si>
  <si>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</si>
  <si>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</si>
  <si>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</si>
  <si>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</si>
  <si>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</si>
  <si>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</si>
  <si>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</si>
  <si>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</si>
  <si>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</si>
  <si>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</si>
  <si>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</si>
  <si>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</si>
  <si>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</si>
  <si>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</si>
  <si>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</si>
  <si>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</si>
  <si>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</si>
  <si>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</si>
  <si>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</si>
  <si>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</si>
  <si>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</si>
  <si>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</si>
  <si>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</si>
  <si>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</si>
  <si>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</si>
  <si>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</si>
  <si>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</si>
  <si>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</si>
  <si>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</si>
  <si>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</si>
  <si>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</si>
  <si>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</si>
  <si>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</si>
  <si>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</si>
  <si>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</si>
  <si>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</si>
  <si>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</si>
  <si>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</si>
  <si>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</si>
  <si>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</si>
  <si>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</si>
  <si>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</si>
  <si>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</si>
  <si>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</si>
  <si>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</si>
  <si>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</si>
  <si>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</si>
  <si>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</si>
  <si>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</si>
  <si>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</si>
  <si>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</si>
  <si>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</si>
  <si>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</si>
  <si>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</si>
  <si>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</si>
  <si>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</si>
  <si>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</si>
  <si>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</si>
  <si>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</si>
  <si>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</si>
  <si>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</si>
  <si>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</si>
  <si>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</si>
  <si>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</si>
  <si>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</si>
  <si>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</si>
  <si>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</si>
  <si>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</si>
  <si>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</si>
  <si>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</si>
  <si>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</si>
  <si>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</si>
  <si>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</si>
  <si>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</si>
  <si>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</si>
  <si>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</si>
  <si>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</si>
  <si>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</si>
  <si>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</si>
  <si>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</si>
  <si>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</si>
  <si>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</si>
  <si>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</si>
  <si>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</si>
  <si>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</si>
  <si>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</si>
  <si>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</si>
  <si>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</si>
  <si>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</si>
  <si>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</si>
  <si>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</si>
  <si>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</si>
  <si>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</si>
  <si>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</si>
  <si>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</si>
  <si>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</si>
  <si>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</si>
  <si>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</si>
  <si>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</si>
  <si>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</si>
  <si>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</si>
  <si>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</si>
  <si>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</si>
  <si>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</si>
  <si>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</si>
  <si>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</si>
  <si>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</si>
  <si>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</si>
  <si>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</si>
  <si>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</si>
  <si>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</si>
  <si>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</si>
  <si>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</si>
  <si>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</si>
  <si>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</si>
  <si>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</si>
  <si>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</si>
  <si>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</si>
  <si>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</si>
  <si>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</si>
  <si>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</si>
  <si>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</si>
  <si>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</si>
  <si>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</si>
  <si>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</si>
  <si>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</si>
  <si>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</si>
  <si>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</si>
  <si>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</si>
  <si>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</si>
  <si>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</si>
  <si>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</si>
  <si>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</si>
  <si>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</si>
  <si>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</si>
  <si>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</si>
  <si>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</si>
  <si>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</si>
  <si>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</si>
  <si>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</si>
  <si>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</si>
  <si>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</si>
  <si>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</si>
  <si>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</si>
  <si>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</si>
  <si>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</si>
  <si>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</si>
  <si>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</si>
  <si>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</si>
  <si>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</si>
  <si>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</si>
  <si>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</si>
  <si>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</si>
  <si>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</si>
  <si>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</si>
  <si>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</si>
  <si>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</si>
  <si>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</si>
  <si>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</si>
  <si>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</si>
  <si>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</si>
  <si>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</si>
  <si>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</si>
  <si>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</si>
  <si>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</si>
  <si>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</si>
  <si>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</si>
  <si>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</si>
  <si>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</si>
  <si>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</si>
  <si>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</si>
  <si>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</si>
  <si>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</si>
  <si>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</si>
  <si>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</si>
  <si>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</si>
  <si>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</si>
  <si>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</si>
  <si>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</si>
  <si>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</si>
  <si>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</si>
  <si>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</si>
  <si>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</si>
  <si>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</si>
  <si>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</si>
  <si>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</si>
  <si>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</si>
  <si>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</si>
  <si>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</si>
  <si>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</si>
  <si>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</si>
  <si>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</si>
  <si>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</si>
  <si>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</si>
  <si>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</si>
  <si>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</si>
  <si>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</si>
  <si>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</si>
  <si>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</si>
  <si>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</si>
  <si>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</si>
  <si>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</si>
  <si>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</si>
  <si>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</si>
  <si>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</si>
  <si>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</si>
  <si>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</si>
  <si>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</si>
  <si>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</si>
  <si>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</si>
  <si>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</si>
  <si>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</si>
  <si>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</si>
  <si>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</si>
  <si>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</si>
  <si>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</si>
  <si>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</si>
  <si>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</si>
  <si>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</si>
  <si>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</si>
  <si>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</si>
  <si>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</si>
  <si>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</si>
  <si>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</si>
  <si>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</si>
  <si>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</si>
  <si>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</si>
  <si>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</si>
  <si>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</si>
  <si>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</si>
  <si>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</si>
  <si>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</si>
  <si>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</si>
  <si>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</si>
  <si>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</si>
  <si>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</si>
  <si>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</si>
  <si>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</si>
  <si>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</si>
  <si>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</si>
  <si>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</si>
  <si>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</si>
  <si>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</si>
  <si>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</si>
  <si>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</si>
  <si>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</si>
  <si>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</si>
  <si>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</si>
  <si>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</si>
  <si>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</si>
  <si>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</si>
  <si>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</si>
  <si>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</si>
  <si>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</si>
  <si>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</si>
  <si>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</si>
  <si>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</si>
  <si>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</si>
  <si>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</si>
  <si>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</si>
  <si>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</si>
  <si>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</si>
  <si>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</si>
  <si>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</si>
  <si>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</si>
  <si>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</si>
  <si>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</si>
  <si>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</si>
  <si>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</si>
  <si>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</si>
  <si>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</si>
  <si>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</si>
  <si>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</si>
  <si>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</si>
  <si>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</si>
  <si>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</si>
  <si>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</si>
  <si>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</si>
  <si>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</si>
  <si>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</si>
  <si>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</si>
  <si>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</si>
  <si>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</si>
  <si>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</si>
  <si>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</si>
  <si>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</si>
  <si>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</si>
  <si>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</si>
  <si>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</si>
  <si>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</si>
  <si>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</si>
  <si>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</si>
  <si>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</si>
  <si>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</si>
  <si>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</si>
  <si>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</si>
  <si>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</si>
  <si>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</si>
  <si>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</si>
  <si>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</si>
  <si>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</si>
  <si>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</si>
  <si>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</si>
  <si>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</si>
  <si>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</si>
  <si>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</si>
  <si>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</si>
  <si>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</si>
  <si>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</si>
  <si>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</si>
  <si>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</si>
  <si>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</si>
  <si>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</si>
  <si>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</si>
  <si>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</si>
  <si>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</si>
  <si>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</si>
  <si>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</si>
  <si>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</si>
  <si>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</si>
  <si>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</si>
  <si>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</si>
  <si>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</si>
  <si>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</si>
  <si>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</si>
  <si>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</si>
  <si>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</si>
  <si>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</si>
  <si>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</si>
  <si>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</si>
  <si>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</si>
  <si>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</si>
  <si>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</si>
  <si>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</si>
  <si>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</si>
  <si>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</si>
  <si>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</si>
  <si>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</si>
  <si>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</si>
  <si>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</si>
  <si>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</si>
  <si>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</si>
  <si>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</si>
  <si>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</si>
  <si>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</si>
  <si>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</si>
  <si>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</si>
  <si>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</si>
  <si>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</si>
  <si>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</si>
  <si>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</si>
  <si>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</si>
  <si>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</si>
  <si>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</si>
  <si>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</si>
  <si>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</si>
  <si>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</si>
  <si>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</si>
  <si>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</si>
  <si>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</si>
  <si>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</si>
  <si>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</si>
  <si>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</si>
  <si>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</si>
  <si>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</si>
  <si>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</si>
  <si>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</si>
  <si>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</si>
  <si>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</si>
  <si>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</si>
  <si>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</si>
  <si>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</si>
  <si>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</si>
  <si>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</si>
  <si>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</si>
  <si>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</si>
  <si>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</si>
  <si>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</si>
  <si>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</si>
  <si>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</si>
  <si>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</si>
  <si>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</si>
  <si>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</si>
  <si>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</si>
  <si>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</si>
  <si>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</si>
  <si>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</si>
  <si>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</si>
  <si>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</si>
  <si>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</si>
  <si>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</si>
  <si>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</si>
  <si>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</si>
  <si>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</si>
  <si>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</si>
  <si>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</si>
  <si>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</si>
  <si>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</si>
  <si>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</si>
  <si>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</si>
  <si>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</si>
  <si>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</si>
  <si>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</si>
  <si>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</si>
  <si>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</si>
  <si>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</si>
  <si>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</si>
  <si>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</si>
  <si>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</si>
  <si>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</si>
  <si>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</si>
  <si>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</si>
  <si>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</si>
  <si>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</si>
  <si>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</si>
  <si>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</si>
  <si>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</si>
  <si>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</si>
  <si>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</si>
  <si>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</si>
  <si>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</si>
  <si>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</si>
  <si>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</si>
  <si>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</si>
  <si>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</si>
  <si>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</si>
  <si>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</si>
  <si>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</si>
  <si>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</si>
  <si>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</si>
  <si>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</si>
  <si>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</si>
  <si>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</si>
  <si>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</si>
  <si>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</si>
  <si>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</si>
  <si>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</si>
  <si>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</si>
  <si>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</si>
  <si>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</si>
  <si>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</si>
  <si>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</si>
  <si>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</si>
  <si>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</si>
  <si>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</si>
  <si>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</si>
  <si>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</si>
  <si>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</si>
  <si>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</si>
  <si>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</si>
  <si>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</si>
  <si>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</si>
  <si>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</si>
  <si>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</si>
  <si>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</si>
  <si>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</si>
  <si>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</si>
  <si>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</si>
  <si>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</si>
  <si>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</si>
  <si>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</si>
  <si>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</si>
  <si>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</si>
  <si>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</si>
  <si>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</si>
  <si>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</si>
  <si>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</si>
  <si>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</si>
  <si>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</si>
  <si>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</si>
  <si>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</si>
  <si>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</si>
  <si>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</si>
  <si>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</si>
  <si>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</si>
  <si>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</si>
  <si>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</si>
  <si>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</si>
  <si>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</si>
  <si>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</si>
  <si>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</si>
  <si>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</si>
  <si>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</si>
  <si>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</si>
  <si>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</si>
  <si>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</si>
  <si>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</si>
  <si>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</si>
  <si>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</si>
  <si>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</si>
  <si>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</si>
  <si>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</si>
  <si>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</si>
  <si>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</si>
  <si>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</si>
  <si>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</si>
  <si>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</si>
  <si>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</si>
  <si>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</si>
  <si>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</si>
  <si>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</si>
  <si>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</si>
  <si>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</si>
  <si>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</si>
  <si>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</si>
  <si>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</si>
  <si>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</si>
  <si>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</si>
  <si>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</si>
  <si>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</si>
  <si>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</si>
  <si>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</si>
  <si>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</si>
  <si>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</si>
  <si>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</si>
  <si>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</si>
  <si>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</si>
  <si>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</si>
  <si>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</si>
  <si>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</si>
  <si>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</si>
  <si>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</si>
  <si>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</si>
  <si>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</si>
  <si>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</si>
  <si>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</si>
  <si>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</si>
  <si>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</si>
  <si>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</si>
  <si>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</si>
  <si>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</si>
  <si>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</si>
  <si>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</si>
  <si>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</si>
  <si>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</si>
  <si>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</si>
  <si>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</si>
  <si>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</si>
  <si>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</si>
  <si>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</si>
  <si>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</si>
  <si>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</si>
  <si>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</si>
  <si>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</si>
  <si>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</si>
  <si>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</si>
  <si>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</si>
  <si>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</si>
  <si>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</si>
  <si>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</si>
  <si>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</si>
  <si>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</si>
  <si>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</si>
  <si>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</si>
  <si>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</si>
  <si>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</si>
  <si>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</si>
  <si>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</si>
  <si>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</si>
  <si>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</si>
  <si>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</si>
  <si>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</si>
  <si>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</si>
  <si>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</si>
  <si>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</si>
  <si>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</si>
  <si>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</si>
  <si>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</si>
  <si>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</si>
  <si>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</si>
  <si>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</si>
  <si>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</si>
  <si>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</si>
  <si>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</si>
  <si>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</si>
  <si>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</si>
  <si>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</si>
  <si>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</si>
  <si>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</si>
  <si>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</si>
  <si>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</si>
  <si>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</si>
  <si>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</si>
  <si>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</si>
  <si>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</si>
  <si>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</si>
  <si>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</si>
  <si>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</si>
  <si>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</si>
  <si>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</si>
  <si>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</si>
  <si>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</si>
  <si>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</si>
  <si>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</si>
  <si>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</si>
  <si>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</si>
  <si>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</si>
  <si>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</si>
  <si>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</si>
  <si>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</si>
  <si>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</si>
  <si>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</si>
  <si>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</si>
  <si>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</si>
  <si>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</si>
  <si>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</si>
  <si>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</si>
  <si>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</si>
  <si>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</si>
  <si>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</si>
  <si>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</si>
  <si>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</si>
  <si>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</si>
  <si>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</si>
  <si>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</si>
  <si>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</si>
  <si>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</si>
  <si>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</si>
  <si>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</si>
  <si>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</si>
  <si>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</si>
  <si>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</si>
  <si>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</si>
  <si>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</si>
  <si>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</si>
  <si>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</si>
  <si>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</si>
  <si>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</si>
  <si>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</si>
  <si>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</si>
  <si>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</si>
  <si>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</si>
  <si>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</si>
  <si>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</si>
  <si>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</si>
  <si>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</si>
  <si>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</si>
  <si>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</si>
  <si>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</si>
  <si>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</si>
  <si>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</si>
  <si>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</si>
  <si>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</si>
  <si>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</si>
  <si>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</si>
  <si>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</si>
  <si>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</si>
  <si>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</si>
  <si>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</si>
  <si>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</si>
  <si>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</si>
  <si>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</si>
  <si>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</si>
  <si>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</si>
  <si>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</si>
  <si>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</si>
  <si>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</si>
  <si>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</si>
  <si>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</si>
  <si>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</si>
  <si>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</si>
  <si>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</si>
  <si>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</si>
  <si>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</si>
  <si>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</si>
  <si>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</si>
  <si>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</si>
  <si>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</si>
  <si>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</si>
  <si>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</si>
  <si>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</si>
  <si>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</si>
  <si>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</si>
  <si>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</si>
  <si>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</si>
  <si>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</si>
  <si>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</si>
  <si>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</si>
  <si>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</si>
  <si>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</si>
  <si>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</si>
  <si>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</si>
  <si>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</si>
  <si>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</si>
  <si>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</si>
  <si>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</si>
  <si>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</si>
  <si>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</si>
  <si>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</si>
  <si>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</si>
  <si>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</si>
  <si>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</si>
  <si>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</si>
  <si>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</si>
  <si>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</si>
  <si>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</si>
  <si>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</si>
  <si>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</si>
  <si>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</si>
  <si>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</si>
  <si>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</si>
  <si>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</si>
  <si>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</si>
  <si>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</si>
  <si>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</si>
  <si>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</si>
  <si>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</si>
  <si>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</si>
  <si>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</si>
  <si>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</si>
  <si>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</si>
  <si>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</si>
  <si>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</si>
  <si>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</si>
  <si>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</si>
  <si>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</si>
  <si>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</si>
  <si>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</si>
  <si>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</si>
  <si>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</si>
  <si>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</si>
  <si>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</si>
  <si>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</si>
  <si>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</si>
  <si>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</si>
  <si>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</si>
  <si>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</si>
  <si>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</si>
  <si>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</si>
  <si>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</si>
  <si>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</si>
  <si>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</si>
  <si>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</si>
  <si>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</si>
  <si>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</si>
  <si>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</si>
  <si>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</si>
  <si>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</si>
  <si>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</si>
  <si>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</si>
  <si>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</si>
  <si>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</si>
  <si>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</si>
  <si>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</si>
  <si>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</si>
  <si>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</si>
  <si>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</si>
  <si>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</si>
  <si>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</si>
  <si>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</si>
  <si>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</si>
  <si>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</si>
  <si>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</si>
  <si>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</si>
  <si>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</si>
  <si>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</si>
  <si>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</si>
  <si>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</si>
  <si>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</si>
  <si>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</si>
  <si>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</si>
  <si>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</si>
  <si>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</si>
  <si>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</si>
  <si>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</si>
  <si>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</si>
  <si>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</si>
  <si>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</si>
  <si>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</si>
  <si>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</si>
  <si>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</si>
  <si>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</si>
  <si>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</si>
  <si>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</si>
  <si>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</si>
  <si>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</si>
  <si>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</si>
  <si>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</si>
  <si>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</si>
  <si>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</si>
  <si>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</si>
  <si>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</si>
  <si>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</si>
  <si>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</si>
  <si>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</si>
  <si>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</si>
  <si>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</si>
  <si>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</si>
  <si>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</si>
  <si>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</si>
  <si>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</si>
  <si>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</si>
  <si>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</si>
  <si>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</si>
  <si>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</si>
  <si>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</si>
  <si>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</si>
  <si>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</si>
  <si>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</si>
  <si>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</si>
  <si>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</si>
  <si>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</si>
  <si>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</si>
  <si>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</si>
  <si>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</si>
  <si>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</si>
  <si>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</si>
  <si>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</si>
  <si>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</si>
  <si>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</si>
  <si>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</si>
  <si>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</si>
  <si>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</si>
  <si>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</si>
  <si>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</si>
  <si>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</si>
  <si>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</si>
  <si>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</si>
  <si>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</si>
  <si>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</si>
  <si>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</si>
  <si>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</si>
  <si>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</si>
  <si>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</si>
  <si>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</si>
  <si>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</si>
  <si>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</si>
  <si>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</si>
  <si>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</si>
  <si>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</si>
  <si>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</si>
  <si>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</si>
  <si>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</si>
  <si>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</si>
  <si>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</si>
  <si>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</si>
  <si>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</si>
  <si>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</si>
  <si>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</si>
  <si>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</si>
  <si>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</si>
  <si>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</si>
  <si>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</si>
  <si>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</si>
  <si>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</si>
  <si>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</si>
  <si>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</si>
  <si>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</si>
  <si>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</si>
  <si>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</si>
  <si>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</si>
  <si>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</si>
  <si>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</si>
  <si>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</si>
  <si>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</si>
  <si>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</si>
  <si>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</si>
  <si>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</si>
  <si>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</si>
  <si>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</si>
  <si>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</si>
  <si>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</si>
  <si>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</si>
  <si>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</si>
  <si>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</si>
  <si>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</si>
  <si>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</si>
  <si>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</si>
  <si>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</si>
  <si>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</si>
  <si>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</si>
  <si>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</si>
  <si>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</si>
  <si>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</si>
  <si>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</si>
  <si>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</si>
  <si>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</si>
  <si>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</si>
  <si>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</si>
  <si>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</si>
  <si>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</si>
  <si>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</si>
  <si>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</si>
  <si>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</si>
  <si>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</si>
  <si>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</si>
  <si>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</si>
  <si>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</si>
  <si>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</si>
  <si>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</si>
  <si>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</si>
  <si>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</si>
  <si>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</si>
  <si>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</si>
  <si>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</si>
  <si>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</si>
  <si>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</si>
  <si>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</si>
  <si>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</si>
  <si>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</si>
  <si>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</si>
  <si>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</si>
  <si>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</si>
  <si>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</si>
  <si>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</si>
  <si>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</si>
  <si>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</si>
  <si>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</si>
  <si>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</si>
  <si>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</si>
  <si>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</si>
  <si>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</si>
  <si>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</si>
  <si>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</si>
  <si>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</si>
  <si>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</si>
  <si>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</si>
  <si>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</si>
  <si>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</si>
  <si>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</si>
  <si>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</si>
  <si>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</si>
  <si>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</si>
  <si>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</si>
  <si>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</si>
  <si>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</si>
  <si>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</si>
  <si>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</si>
  <si>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</si>
  <si>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</si>
  <si>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</si>
  <si>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</si>
  <si>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</si>
  <si>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</si>
  <si>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</si>
  <si>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</si>
  <si>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</si>
  <si>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</si>
  <si>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</si>
  <si>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</si>
  <si>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</si>
  <si>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</si>
  <si>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</si>
  <si>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</si>
  <si>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</si>
  <si>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</si>
  <si>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</si>
  <si>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</si>
  <si>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</si>
  <si>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</si>
  <si>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</si>
  <si>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</si>
  <si>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</si>
  <si>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</si>
  <si>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</si>
  <si>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</si>
  <si>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</si>
  <si>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</si>
  <si>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</si>
  <si>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</si>
  <si>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</si>
  <si>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</si>
  <si>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</si>
  <si>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</si>
  <si>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</si>
  <si>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</si>
  <si>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</si>
  <si>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</si>
  <si>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</si>
  <si>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</si>
  <si>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</si>
  <si>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</si>
  <si>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</si>
  <si>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</si>
  <si>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</si>
  <si>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</si>
  <si>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</si>
  <si>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</si>
  <si>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</si>
  <si>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</si>
  <si>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</si>
  <si>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</si>
  <si>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</si>
  <si>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</si>
  <si>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</si>
  <si>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</si>
  <si>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</si>
  <si>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</si>
  <si>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</si>
  <si>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</si>
  <si>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</si>
  <si>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</si>
  <si>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</si>
  <si>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</si>
  <si>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</si>
  <si>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</si>
  <si>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</si>
  <si>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</si>
  <si>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</si>
  <si>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</si>
  <si>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</si>
  <si>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</si>
  <si>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</si>
  <si>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</si>
  <si>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</si>
  <si>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</si>
  <si>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</si>
  <si>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</si>
  <si>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</si>
  <si>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</si>
  <si>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</si>
  <si>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</si>
  <si>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</si>
  <si>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</si>
  <si>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</si>
  <si>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</si>
  <si>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</si>
  <si>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</si>
  <si>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</si>
  <si>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</si>
  <si>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</si>
  <si>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</si>
  <si>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</si>
  <si>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</si>
  <si>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</si>
  <si>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</si>
  <si>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</si>
  <si>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</si>
  <si>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</si>
  <si>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</si>
  <si>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</si>
  <si>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</si>
  <si>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</si>
  <si>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</si>
  <si>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</si>
  <si>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</si>
  <si>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</si>
  <si>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</si>
  <si>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</si>
  <si>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</si>
  <si>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</si>
  <si>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</si>
  <si>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</si>
  <si>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</si>
  <si>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</si>
  <si>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</si>
  <si>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</si>
  <si>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</si>
  <si>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</si>
  <si>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</si>
  <si>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</si>
  <si>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</si>
  <si>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</si>
  <si>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</si>
  <si>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</si>
  <si>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</si>
  <si>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</si>
  <si>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</si>
  <si>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</si>
  <si>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</si>
  <si>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</si>
  <si>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</si>
  <si>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</si>
  <si>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</si>
  <si>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</si>
  <si>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</si>
  <si>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</si>
  <si>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</si>
  <si>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</si>
  <si>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</si>
  <si>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</si>
  <si>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</si>
  <si>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</si>
  <si>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</si>
  <si>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</si>
  <si>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</si>
  <si>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</si>
  <si>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</si>
  <si>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</si>
  <si>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</si>
  <si>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</si>
  <si>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</si>
  <si>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</si>
  <si>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</si>
  <si>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</si>
  <si>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</si>
  <si>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</si>
  <si>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</si>
  <si>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</si>
  <si>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</si>
  <si>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</si>
  <si>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</si>
  <si>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</si>
  <si>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</si>
  <si>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</si>
  <si>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</si>
  <si>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</si>
  <si>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</si>
  <si>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</si>
  <si>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</si>
  <si>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</si>
  <si>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</si>
  <si>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</si>
  <si>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</si>
  <si>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</si>
  <si>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</si>
  <si>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</si>
  <si>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</si>
  <si>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</si>
  <si>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</si>
  <si>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</si>
  <si>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</si>
  <si>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</si>
  <si>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</si>
  <si>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</si>
  <si>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</si>
  <si>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</si>
  <si>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</si>
  <si>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</si>
  <si>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</si>
  <si>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</si>
  <si>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</si>
  <si>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</si>
  <si>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</si>
  <si>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</si>
  <si>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</si>
  <si>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</si>
  <si>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</si>
  <si>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</si>
  <si>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</si>
  <si>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</si>
  <si>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</si>
  <si>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</si>
  <si>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</si>
  <si>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</si>
  <si>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</si>
  <si>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</si>
  <si>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</si>
  <si>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</si>
  <si>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</si>
  <si>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</si>
  <si>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</si>
  <si>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</si>
  <si>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</si>
  <si>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</si>
  <si>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</si>
  <si>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</si>
  <si>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</si>
  <si>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</si>
  <si>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</si>
  <si>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</si>
  <si>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</si>
  <si>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</si>
  <si>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</si>
  <si>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</si>
  <si>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</si>
  <si>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</si>
  <si>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</si>
  <si>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</si>
  <si>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</si>
  <si>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</si>
  <si>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</si>
  <si>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</si>
  <si>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</si>
  <si>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</si>
  <si>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</si>
  <si>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</si>
  <si>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</si>
  <si>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</si>
  <si>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</si>
  <si>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</si>
  <si>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</si>
  <si>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</si>
  <si>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</si>
  <si>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</si>
  <si>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</si>
  <si>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</si>
  <si>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</si>
  <si>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</si>
  <si>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</si>
  <si>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</si>
  <si>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</si>
  <si>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</si>
  <si>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</si>
  <si>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</si>
  <si>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</si>
  <si>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</si>
  <si>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</si>
  <si>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</si>
  <si>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</si>
  <si>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</si>
  <si>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</si>
  <si>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</si>
  <si>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</si>
  <si>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</si>
  <si>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</si>
  <si>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</si>
  <si>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</si>
  <si>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</si>
  <si>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</si>
  <si>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</si>
  <si>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</si>
  <si>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</si>
  <si>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</si>
  <si>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</si>
  <si>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</si>
  <si>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</si>
  <si>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</si>
  <si>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</si>
  <si>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</si>
  <si>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</si>
  <si>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</si>
  <si>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</si>
  <si>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</si>
  <si>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</si>
  <si>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</si>
  <si>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</si>
  <si>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</si>
  <si>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</si>
  <si>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</si>
  <si>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</si>
  <si>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</si>
  <si>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</si>
  <si>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</si>
  <si>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</si>
  <si>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</si>
  <si>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</si>
  <si>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</si>
  <si>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</si>
  <si>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</si>
  <si>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</si>
  <si>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</si>
  <si>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</si>
  <si>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</si>
  <si>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</si>
  <si>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</si>
  <si>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</si>
  <si>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</si>
  <si>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</si>
  <si>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</si>
  <si>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</si>
  <si>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</si>
  <si>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</si>
  <si>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</si>
  <si>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</si>
  <si>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</si>
  <si>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</si>
  <si>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</si>
  <si>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</si>
  <si>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</si>
  <si>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</si>
  <si>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</si>
  <si>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</si>
  <si>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</si>
  <si>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</si>
  <si>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</si>
  <si>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</si>
  <si>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</si>
  <si>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</si>
  <si>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</si>
  <si>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</si>
  <si>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</si>
  <si>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</si>
  <si>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</si>
  <si>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</si>
  <si>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</si>
  <si>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</si>
  <si>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</si>
  <si>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</si>
  <si>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</si>
  <si>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</si>
  <si>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</si>
  <si>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</si>
  <si>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</si>
  <si>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</si>
  <si>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</si>
  <si>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</si>
  <si>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</si>
  <si>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</si>
  <si>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</si>
  <si>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</si>
  <si>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</si>
  <si>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</si>
  <si>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</si>
  <si>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</si>
  <si>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</si>
  <si>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</si>
  <si>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</si>
  <si>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</si>
  <si>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</si>
  <si>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</si>
  <si>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</si>
  <si>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</si>
  <si>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</si>
  <si>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</si>
  <si>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</si>
  <si>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</si>
  <si>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</si>
  <si>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</si>
  <si>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</si>
  <si>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</si>
  <si>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</si>
  <si>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</si>
  <si>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</si>
  <si>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</si>
  <si>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</si>
  <si>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</si>
  <si>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</si>
  <si>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</si>
  <si>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</si>
  <si>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</si>
  <si>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</si>
  <si>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</si>
  <si>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</si>
  <si>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</si>
  <si>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</si>
  <si>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</si>
  <si>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</si>
  <si>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</si>
  <si>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</si>
  <si>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</si>
  <si>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</si>
  <si>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</si>
  <si>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</si>
  <si>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</si>
  <si>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</si>
  <si>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</si>
  <si>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</si>
  <si>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</si>
  <si>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</si>
  <si>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</si>
  <si>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</si>
  <si>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</si>
  <si>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</si>
  <si>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</si>
  <si>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</si>
  <si>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</si>
  <si>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</si>
  <si>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</si>
  <si>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</si>
  <si>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</si>
  <si>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</si>
  <si>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</si>
  <si>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</si>
  <si>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</si>
  <si>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</si>
  <si>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</si>
  <si>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</si>
  <si>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</si>
  <si>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</si>
  <si>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</si>
  <si>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</si>
  <si>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</si>
  <si>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</si>
  <si>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</si>
  <si>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</si>
  <si>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</si>
  <si>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</si>
  <si>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</si>
  <si>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</si>
  <si>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</si>
  <si>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</si>
  <si>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</si>
  <si>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</si>
  <si>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</si>
  <si>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</si>
  <si>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</si>
  <si>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</si>
  <si>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</si>
  <si>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</si>
  <si>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</si>
  <si>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</si>
  <si>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</si>
  <si>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</si>
  <si>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</si>
  <si>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</si>
  <si>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</si>
  <si>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</si>
  <si>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</si>
  <si>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</si>
  <si>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</si>
  <si>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</si>
  <si>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</si>
  <si>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</si>
  <si>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</si>
  <si>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</si>
  <si>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</si>
  <si>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</si>
  <si>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</si>
  <si>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</si>
  <si>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</si>
  <si>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</si>
  <si>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</si>
  <si>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</si>
  <si>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</si>
  <si>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</si>
  <si>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</si>
  <si>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</si>
  <si>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</si>
  <si>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</si>
  <si>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</si>
  <si>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</si>
  <si>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</si>
  <si>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</si>
  <si>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</si>
  <si>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</si>
  <si>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</si>
  <si>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</si>
  <si>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</si>
  <si>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</si>
  <si>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</si>
  <si>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</si>
  <si>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</si>
  <si>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</si>
  <si>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</si>
  <si>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</si>
  <si>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</si>
  <si>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</si>
  <si>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</si>
  <si>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</si>
  <si>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</si>
  <si>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</si>
  <si>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</si>
  <si>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</si>
  <si>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</si>
  <si>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</si>
  <si>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</si>
  <si>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</si>
  <si>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</si>
  <si>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</si>
  <si>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</si>
  <si>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</si>
  <si>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</si>
  <si>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</si>
  <si>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</si>
  <si>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</si>
  <si>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</si>
  <si>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</si>
  <si>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</si>
  <si>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</si>
  <si>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</si>
  <si>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</si>
  <si>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</si>
  <si>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</si>
  <si>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</si>
  <si>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</si>
  <si>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</si>
  <si>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</si>
  <si>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</si>
  <si>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</si>
  <si>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</si>
  <si>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</si>
  <si>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</si>
  <si>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</si>
  <si>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</si>
  <si>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</si>
  <si>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</si>
  <si>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</si>
  <si>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</si>
  <si>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</si>
  <si>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</si>
  <si>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</si>
  <si>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</si>
  <si>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</si>
  <si>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</si>
  <si>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</si>
  <si>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</si>
  <si>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</si>
  <si>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</si>
  <si>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</si>
  <si>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</si>
  <si>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</si>
  <si>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</si>
  <si>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</si>
  <si>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</si>
  <si>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</si>
  <si>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</si>
  <si>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</si>
  <si>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</si>
  <si>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</si>
  <si>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</si>
  <si>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</si>
  <si>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</si>
  <si>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</si>
  <si>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</si>
  <si>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</si>
  <si>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</si>
  <si>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</si>
  <si>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</si>
  <si>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</si>
  <si>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</si>
  <si>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</si>
  <si>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</si>
  <si>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</si>
  <si>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</si>
  <si>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</si>
  <si>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</si>
  <si>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</si>
  <si>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</si>
  <si>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</si>
  <si>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</si>
  <si>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</si>
  <si>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</si>
  <si>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</si>
  <si>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</si>
  <si>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</si>
  <si>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</si>
  <si>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</si>
  <si>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</si>
  <si>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</si>
  <si>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</si>
  <si>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</si>
  <si>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</si>
  <si>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</si>
  <si>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</si>
  <si>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</si>
  <si>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</si>
  <si>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</si>
  <si>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</si>
  <si>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</si>
  <si>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</si>
  <si>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</si>
  <si>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</si>
  <si>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</si>
  <si>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</si>
  <si>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</si>
  <si>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</si>
  <si>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</si>
  <si>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</si>
  <si>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</si>
  <si>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</si>
  <si>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</si>
  <si>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</si>
  <si>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</si>
  <si>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</si>
  <si>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</si>
  <si>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</si>
  <si>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</si>
  <si>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</si>
  <si>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</si>
  <si>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</si>
  <si>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</si>
  <si>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</si>
  <si>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</si>
  <si>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</si>
  <si>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</si>
  <si>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</si>
  <si>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</si>
  <si>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</si>
  <si>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</si>
  <si>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</si>
  <si>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</si>
  <si>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</si>
  <si>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</si>
  <si>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</si>
  <si>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</si>
  <si>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</si>
  <si>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</si>
  <si>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</si>
  <si>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</si>
  <si>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</si>
  <si>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</si>
  <si>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</si>
  <si>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</si>
  <si>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</si>
  <si>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</si>
  <si>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</si>
  <si>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</si>
  <si>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</si>
  <si>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</si>
  <si>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</si>
  <si>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</si>
  <si>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</si>
  <si>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</si>
  <si>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</si>
  <si>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</si>
  <si>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</si>
  <si>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</si>
  <si>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</si>
  <si>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</si>
  <si>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</si>
  <si>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</si>
  <si>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</si>
  <si>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</si>
  <si>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</si>
  <si>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</si>
  <si>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</si>
  <si>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</si>
  <si>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</si>
  <si>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</si>
  <si>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</si>
  <si>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</si>
  <si>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</si>
  <si>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</si>
  <si>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</si>
  <si>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</si>
  <si>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</si>
  <si>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</si>
  <si>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</si>
  <si>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</si>
  <si>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</si>
  <si>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</si>
  <si>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</si>
  <si>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</si>
  <si>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</si>
  <si>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</si>
  <si>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</si>
  <si>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</si>
  <si>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</si>
  <si>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</si>
  <si>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</si>
  <si>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</si>
  <si>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</si>
  <si>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</si>
  <si>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</si>
  <si>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</si>
  <si>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</si>
  <si>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</si>
  <si>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</si>
  <si>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</si>
  <si>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</si>
  <si>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</si>
  <si>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</si>
  <si>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</si>
  <si>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</si>
  <si>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</si>
  <si>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</si>
  <si>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</si>
  <si>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</si>
  <si>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</si>
  <si>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</si>
  <si>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</si>
  <si>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</si>
  <si>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</si>
  <si>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</si>
  <si>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</si>
  <si>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</si>
  <si>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</si>
  <si>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</si>
  <si>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</si>
  <si>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</si>
  <si>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</si>
  <si>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</si>
  <si>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</si>
  <si>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</si>
  <si>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</si>
  <si>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</si>
  <si>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</si>
  <si>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</si>
  <si>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</si>
  <si>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</si>
  <si>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</si>
  <si>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</si>
  <si>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</si>
  <si>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</si>
  <si>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</si>
  <si>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</si>
  <si>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</si>
  <si>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</si>
  <si>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</si>
  <si>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</si>
  <si>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</si>
  <si>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</si>
  <si>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</si>
  <si>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</si>
  <si>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</si>
  <si>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</si>
  <si>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</si>
  <si>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</si>
  <si>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</si>
  <si>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</si>
  <si>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</si>
  <si>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</si>
  <si>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</si>
  <si>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</si>
  <si>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</si>
  <si>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</si>
  <si>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</si>
  <si>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</si>
  <si>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</si>
  <si>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</si>
  <si>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</si>
  <si>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</si>
  <si>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</si>
  <si>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</si>
  <si>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</si>
  <si>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</si>
  <si>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</si>
  <si>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</si>
  <si>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</si>
  <si>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</si>
  <si>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</si>
  <si>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</si>
  <si>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</si>
  <si>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</si>
  <si>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</si>
  <si>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</si>
  <si>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</si>
  <si>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</si>
  <si>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</si>
  <si>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</si>
  <si>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</si>
  <si>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</si>
  <si>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</si>
  <si>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</si>
  <si>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</si>
  <si>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</si>
  <si>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</si>
  <si>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</si>
  <si>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</si>
  <si>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</si>
  <si>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</si>
  <si>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</si>
  <si>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</si>
  <si>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</si>
  <si>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</si>
  <si>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</si>
  <si>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</si>
  <si>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</si>
  <si>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</si>
  <si>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</si>
  <si>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</si>
  <si>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</si>
  <si>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</si>
  <si>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</si>
  <si>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</si>
  <si>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</si>
  <si>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</si>
  <si>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</si>
  <si>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</si>
  <si>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</si>
  <si>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</si>
  <si>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</si>
  <si>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</si>
  <si>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</si>
  <si>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</si>
  <si>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</si>
  <si>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</si>
  <si>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</si>
  <si>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</si>
  <si>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</si>
  <si>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</si>
  <si>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</si>
  <si>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</si>
  <si>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</si>
  <si>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</si>
  <si>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</si>
  <si>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</si>
  <si>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</si>
  <si>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</si>
  <si>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</si>
  <si>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</si>
  <si>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</si>
  <si>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</si>
  <si>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</si>
  <si>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</si>
  <si>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</si>
  <si>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</si>
  <si>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</si>
  <si>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</si>
  <si>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</si>
  <si>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</si>
  <si>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</si>
  <si>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</si>
  <si>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</si>
  <si>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</si>
  <si>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</si>
  <si>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</si>
  <si>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</si>
  <si>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</si>
  <si>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</si>
  <si>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</si>
  <si>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</si>
  <si>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</si>
  <si>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</si>
  <si>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</si>
  <si>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</si>
  <si>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</si>
  <si>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</si>
  <si>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</si>
  <si>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</si>
  <si>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</si>
  <si>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</si>
  <si>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</si>
  <si>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</si>
  <si>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</si>
  <si>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</si>
  <si>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</si>
  <si>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</si>
  <si>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</si>
  <si>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</si>
  <si>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</si>
  <si>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</si>
  <si>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</si>
  <si>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</si>
  <si>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</si>
  <si>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</si>
  <si>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</si>
  <si>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</si>
  <si>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</si>
  <si>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</si>
  <si>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</si>
  <si>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</si>
  <si>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</si>
  <si>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</si>
  <si>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</si>
  <si>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</si>
  <si>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</si>
  <si>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</si>
  <si>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</si>
  <si>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</si>
  <si>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</si>
  <si>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</si>
  <si>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</si>
  <si>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</si>
  <si>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</si>
  <si>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</si>
  <si>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</si>
  <si>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</si>
  <si>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</si>
  <si>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</si>
  <si>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</si>
  <si>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</si>
  <si>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</si>
  <si>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</si>
  <si>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</si>
  <si>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</si>
  <si>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</si>
  <si>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</si>
  <si>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</si>
  <si>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</si>
  <si>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</si>
  <si>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</si>
  <si>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</si>
  <si>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</si>
  <si>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</si>
  <si>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</si>
  <si>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</si>
  <si>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</si>
  <si>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</si>
  <si>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</si>
  <si>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</si>
  <si>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</si>
  <si>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</si>
  <si>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</si>
  <si>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</si>
  <si>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</si>
  <si>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</si>
  <si>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</si>
  <si>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</si>
  <si>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</si>
  <si>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</si>
  <si>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</si>
  <si>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</si>
  <si>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</si>
  <si>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</si>
  <si>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</si>
  <si>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</si>
  <si>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</si>
  <si>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</si>
  <si>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</si>
  <si>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</si>
  <si>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</si>
  <si>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</si>
  <si>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</si>
  <si>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</si>
  <si>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</si>
  <si>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</si>
  <si>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</si>
  <si>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</si>
  <si>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</si>
  <si>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</si>
  <si>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</si>
  <si>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</si>
  <si>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</si>
  <si>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</si>
  <si>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</si>
  <si>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</si>
  <si>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</si>
  <si>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</si>
  <si>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</si>
  <si>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</si>
  <si>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</si>
  <si>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</si>
  <si>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</si>
  <si>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</si>
  <si>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</si>
  <si>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</si>
  <si>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</si>
  <si>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</si>
  <si>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</si>
  <si>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</si>
  <si>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</si>
  <si>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</si>
  <si>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</si>
  <si>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</si>
  <si>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</si>
  <si>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</si>
  <si>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</si>
  <si>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</si>
  <si>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</si>
  <si>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</si>
  <si>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</si>
  <si>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</si>
  <si>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</si>
  <si>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</si>
  <si>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</si>
  <si>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</si>
  <si>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</si>
  <si>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</si>
  <si>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</si>
  <si>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</si>
  <si>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</si>
  <si>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</si>
  <si>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</si>
  <si>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</si>
  <si>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</si>
  <si>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</si>
  <si>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</si>
  <si>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</si>
  <si>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</si>
  <si>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</si>
  <si>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</si>
  <si>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</si>
  <si>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</si>
  <si>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</si>
  <si>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</si>
  <si>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</si>
  <si>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</si>
  <si>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</si>
  <si>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</si>
  <si>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</si>
  <si>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</si>
  <si>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</si>
  <si>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</si>
  <si>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</si>
  <si>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</si>
  <si>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</si>
  <si>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</si>
  <si>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</si>
  <si>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</si>
  <si>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</si>
  <si>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</si>
  <si>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</si>
  <si>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</si>
  <si>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</si>
  <si>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</si>
  <si>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</si>
  <si>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</si>
  <si>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</si>
  <si>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</si>
  <si>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</si>
  <si>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</si>
  <si>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</si>
  <si>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</si>
  <si>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</si>
  <si>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</si>
  <si>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</si>
  <si>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</si>
  <si>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</si>
  <si>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</si>
  <si>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</si>
  <si>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</si>
  <si>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</si>
  <si>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</si>
  <si>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</si>
  <si>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</si>
  <si>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</si>
  <si>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</si>
  <si>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</si>
  <si>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</si>
  <si>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</si>
  <si>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</si>
  <si>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</si>
  <si>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</si>
  <si>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</si>
  <si>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</si>
  <si>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</si>
  <si>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</si>
  <si>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</si>
  <si>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</si>
  <si>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</si>
  <si>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</si>
  <si>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</si>
  <si>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</si>
  <si>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</si>
  <si>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</si>
  <si>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</si>
  <si>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</si>
  <si>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</si>
  <si>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</si>
  <si>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</si>
  <si>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</si>
  <si>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</si>
  <si>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</si>
  <si>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</si>
  <si>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</si>
  <si>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</si>
  <si>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</si>
  <si>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</si>
  <si>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</si>
  <si>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</si>
  <si>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</si>
  <si>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</si>
  <si>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</si>
  <si>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</si>
  <si>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</si>
  <si>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</si>
  <si>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</si>
  <si>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</si>
  <si>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</si>
  <si>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</si>
  <si>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</si>
  <si>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</si>
  <si>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</si>
  <si>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</si>
  <si>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</si>
  <si>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</si>
  <si>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</si>
  <si>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</si>
  <si>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</si>
  <si>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</si>
  <si>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</si>
  <si>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</si>
  <si>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</si>
  <si>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</si>
  <si>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</si>
  <si>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</si>
  <si>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</si>
  <si>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</si>
  <si>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</si>
  <si>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</si>
  <si>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</si>
  <si>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</si>
  <si>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</si>
  <si>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</si>
  <si>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</si>
  <si>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</si>
  <si>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</si>
  <si>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</si>
  <si>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</si>
  <si>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</si>
  <si>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</si>
  <si>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</si>
  <si>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</si>
  <si>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</si>
  <si>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</si>
  <si>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</si>
  <si>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</si>
  <si>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</si>
  <si>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</si>
  <si>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</si>
  <si>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</si>
  <si>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</si>
  <si>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</si>
  <si>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</si>
  <si>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</si>
  <si>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</si>
  <si>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</si>
  <si>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</si>
  <si>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</si>
  <si>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</si>
  <si>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</si>
  <si>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</si>
  <si>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</si>
  <si>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</si>
  <si>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</si>
  <si>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</si>
  <si>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</si>
  <si>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</si>
  <si>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</si>
  <si>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</si>
  <si>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</si>
  <si>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</si>
  <si>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</si>
  <si>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</si>
  <si>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</si>
  <si>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</si>
  <si>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</si>
  <si>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</si>
  <si>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</si>
  <si>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</si>
  <si>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</si>
  <si>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</si>
  <si>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</si>
  <si>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</si>
  <si>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</si>
  <si>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</si>
  <si>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</si>
  <si>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</si>
  <si>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</si>
  <si>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</si>
  <si>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</si>
  <si>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</si>
  <si>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</si>
  <si>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</si>
  <si>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</si>
  <si>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</si>
  <si>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</si>
  <si>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</si>
  <si>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</si>
  <si>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</si>
  <si>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</si>
  <si>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</si>
  <si>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</si>
  <si>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</si>
  <si>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</si>
  <si>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</si>
  <si>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</si>
  <si>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</si>
  <si>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</si>
  <si>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</si>
  <si>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</si>
  <si>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</si>
  <si>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</si>
  <si>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</si>
  <si>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</si>
  <si>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</si>
  <si>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</si>
  <si>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</si>
  <si>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</si>
  <si>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</si>
  <si>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</si>
  <si>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</si>
  <si>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</si>
  <si>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</si>
  <si>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</si>
  <si>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</si>
  <si>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</si>
  <si>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</si>
  <si>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</si>
  <si>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</si>
  <si>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</si>
  <si>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</si>
  <si>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</si>
  <si>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</si>
  <si>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</si>
  <si>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</si>
  <si>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</si>
  <si>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</si>
  <si>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</si>
  <si>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</si>
  <si>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</si>
  <si>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</si>
  <si>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</si>
  <si>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</si>
  <si>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</si>
  <si>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</si>
  <si>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</si>
  <si>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</si>
  <si>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</si>
  <si>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</si>
  <si>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</si>
  <si>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</si>
  <si>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</si>
  <si>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</si>
  <si>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</si>
  <si>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</si>
  <si>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</si>
  <si>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</si>
  <si>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</si>
  <si>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</si>
  <si>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</si>
  <si>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</si>
  <si>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</si>
  <si>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</si>
  <si>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</si>
  <si>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</si>
  <si>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</si>
  <si>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</si>
  <si>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</si>
  <si>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</si>
  <si>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</si>
  <si>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</si>
  <si>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</si>
  <si>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</si>
  <si>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</si>
  <si>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</si>
  <si>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</si>
  <si>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</si>
  <si>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</si>
  <si>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</si>
  <si>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</si>
  <si>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</si>
  <si>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</si>
  <si>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</si>
  <si>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</si>
  <si>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</si>
  <si>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</si>
  <si>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</si>
  <si>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</si>
  <si>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</si>
  <si>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</si>
  <si>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</si>
  <si>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</si>
  <si>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</si>
  <si>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</si>
  <si>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</si>
  <si>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</si>
  <si>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</si>
  <si>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</si>
  <si>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</si>
  <si>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</si>
  <si>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</si>
  <si>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</si>
  <si>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</si>
  <si>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</si>
  <si>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</si>
  <si>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</si>
  <si>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</si>
  <si>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</si>
  <si>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</si>
  <si>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</si>
  <si>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</si>
  <si>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</si>
  <si>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</si>
  <si>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</si>
  <si>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</si>
  <si>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</si>
  <si>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</si>
  <si>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</si>
  <si>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</si>
  <si>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</si>
  <si>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</si>
  <si>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</si>
  <si>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</si>
  <si>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</si>
  <si>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</si>
  <si>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</si>
  <si>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</si>
  <si>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</si>
  <si>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</si>
  <si>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</si>
  <si>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</si>
  <si>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</si>
  <si>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</si>
  <si>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</si>
  <si>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</si>
  <si>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</si>
  <si>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</si>
  <si>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</si>
  <si>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</si>
  <si>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</si>
  <si>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</si>
  <si>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</si>
  <si>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</si>
  <si>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</si>
  <si>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</si>
  <si>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</si>
  <si>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</si>
  <si>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</si>
  <si>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</si>
  <si>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</si>
  <si>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</si>
  <si>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</si>
  <si>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</si>
  <si>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</si>
  <si>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</si>
  <si>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</si>
  <si>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</si>
  <si>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</si>
  <si>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</si>
  <si>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</si>
  <si>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</si>
  <si>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</si>
  <si>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</si>
  <si>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</si>
  <si>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</si>
  <si>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</si>
  <si>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</si>
  <si>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</si>
  <si>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</si>
  <si>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</si>
  <si>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</si>
  <si>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</si>
  <si>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</si>
  <si>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</si>
  <si>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</si>
  <si>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</si>
  <si>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</si>
  <si>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</si>
  <si>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</si>
  <si>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</si>
  <si>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</si>
  <si>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</si>
  <si>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</si>
  <si>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</si>
  <si>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</si>
  <si>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</si>
  <si>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</si>
  <si>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</si>
  <si>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</si>
  <si>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</si>
  <si>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</si>
  <si>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</si>
  <si>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</si>
  <si>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</si>
  <si>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</si>
  <si>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</si>
  <si>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</si>
  <si>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</si>
  <si>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</si>
  <si>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</si>
  <si>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</si>
  <si>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</si>
  <si>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</si>
  <si>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</si>
  <si>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</si>
  <si>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</si>
  <si>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</si>
  <si>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</si>
  <si>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</si>
  <si>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</si>
  <si>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</si>
  <si>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</si>
  <si>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</si>
  <si>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</si>
  <si>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</si>
  <si>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</si>
  <si>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</si>
  <si>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</si>
  <si>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</si>
  <si>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</si>
  <si>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</si>
  <si>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</si>
  <si>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</si>
  <si>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</si>
  <si>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</si>
  <si>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</si>
  <si>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</si>
  <si>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</si>
  <si>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</si>
  <si>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</si>
  <si>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</si>
  <si>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</si>
  <si>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</si>
  <si>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</si>
  <si>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</si>
  <si>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</si>
  <si>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</si>
  <si>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</si>
  <si>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</si>
  <si>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</si>
  <si>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</si>
  <si>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</si>
  <si>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</si>
  <si>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</si>
  <si>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</si>
  <si>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</si>
  <si>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</si>
  <si>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</si>
  <si>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</si>
  <si>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</si>
  <si>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</si>
  <si>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</si>
  <si>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</si>
  <si>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</si>
  <si>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</si>
  <si>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</si>
  <si>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</si>
  <si>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</si>
  <si>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</si>
  <si>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</si>
  <si>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</si>
  <si>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</si>
  <si>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</si>
  <si>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</si>
  <si>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</si>
  <si>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</si>
  <si>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</si>
  <si>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</si>
  <si>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</si>
  <si>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</si>
  <si>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</si>
  <si>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</si>
  <si>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</si>
  <si>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</si>
  <si>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</si>
  <si>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</si>
  <si>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</si>
  <si>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</si>
  <si>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</si>
  <si>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</si>
  <si>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</si>
  <si>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</si>
  <si>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</si>
  <si>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</si>
  <si>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</si>
  <si>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</si>
  <si>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</si>
  <si>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</si>
  <si>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</si>
  <si>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</si>
  <si>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</si>
  <si>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</si>
  <si>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</si>
  <si>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</si>
  <si>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</si>
  <si>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</si>
  <si>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</si>
  <si>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</si>
  <si>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</si>
  <si>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</si>
  <si>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</si>
  <si>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</si>
  <si>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</si>
  <si>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</si>
  <si>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</si>
  <si>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</si>
  <si>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</si>
  <si>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</si>
  <si>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</si>
  <si>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</si>
  <si>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</si>
  <si>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</si>
  <si>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</si>
  <si>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</si>
  <si>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</si>
  <si>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</si>
  <si>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</si>
  <si>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</si>
  <si>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</si>
  <si>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</si>
  <si>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</si>
  <si>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</si>
  <si>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</si>
  <si>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</si>
  <si>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</si>
  <si>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</si>
  <si>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</si>
  <si>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</si>
  <si>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</si>
  <si>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</si>
  <si>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</si>
  <si>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</si>
  <si>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</si>
  <si>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</si>
  <si>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</si>
  <si>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</si>
  <si>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</si>
  <si>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</si>
  <si>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</si>
  <si>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</si>
  <si>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</si>
  <si>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</si>
  <si>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</si>
  <si>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</si>
  <si>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</si>
  <si>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</si>
  <si>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</si>
  <si>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</si>
  <si>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</si>
  <si>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</si>
  <si>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</si>
  <si>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</si>
  <si>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</si>
  <si>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</si>
  <si>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</si>
  <si>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</si>
  <si>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</si>
  <si>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</si>
  <si>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</si>
  <si>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</si>
  <si>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</si>
  <si>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</si>
  <si>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</si>
  <si>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</si>
  <si>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</si>
  <si>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</si>
  <si>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</si>
  <si>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</si>
  <si>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</si>
  <si>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</si>
  <si>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</si>
  <si>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</si>
  <si>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</si>
  <si>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</si>
  <si>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</si>
  <si>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</si>
  <si>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</si>
  <si>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</si>
  <si>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</si>
  <si>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</si>
  <si>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</si>
  <si>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</si>
  <si>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</si>
  <si>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</si>
  <si>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</si>
  <si>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</si>
  <si>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</si>
  <si>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</si>
  <si>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</si>
  <si>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</si>
  <si>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</si>
  <si>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</si>
  <si>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</si>
  <si>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</si>
  <si>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</si>
  <si>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</si>
  <si>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</si>
  <si>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</si>
  <si>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</si>
  <si>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</si>
  <si>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</si>
  <si>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</si>
  <si>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</si>
  <si>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</si>
  <si>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</si>
  <si>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</si>
  <si>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</si>
  <si>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</si>
  <si>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</si>
  <si>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</si>
  <si>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</si>
  <si>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</si>
  <si>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</si>
  <si>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</si>
  <si>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</si>
  <si>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</si>
  <si>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</si>
  <si>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</si>
  <si>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</si>
  <si>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</si>
  <si>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</si>
  <si>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</si>
  <si>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</si>
  <si>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</si>
  <si>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</si>
  <si>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</si>
  <si>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</si>
  <si>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</si>
  <si>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</si>
  <si>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</si>
  <si>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</si>
  <si>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</si>
  <si>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</si>
  <si>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</si>
  <si>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</si>
  <si>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</si>
  <si>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</si>
  <si>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</si>
  <si>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</si>
  <si>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</si>
  <si>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</si>
  <si>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</si>
  <si>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</si>
  <si>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</si>
  <si>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</si>
  <si>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</si>
  <si>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</si>
  <si>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</si>
  <si>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</si>
  <si>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</si>
  <si>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</si>
  <si>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</si>
  <si>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</si>
  <si>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</si>
  <si>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</si>
  <si>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</si>
  <si>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</si>
  <si>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</si>
  <si>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</si>
  <si>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</si>
  <si>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</si>
  <si>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</si>
  <si>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</si>
  <si>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</si>
  <si>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</si>
  <si>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</si>
  <si>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</si>
  <si>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</si>
  <si>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</si>
  <si>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</si>
  <si>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</si>
  <si>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</si>
  <si>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</si>
  <si>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</si>
  <si>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</si>
  <si>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</si>
  <si>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</si>
  <si>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</si>
  <si>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</si>
  <si>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</si>
  <si>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</si>
  <si>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</si>
  <si>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</si>
  <si>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</si>
  <si>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</si>
  <si>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</si>
  <si>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</si>
  <si>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</si>
  <si>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</si>
  <si>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</si>
  <si>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</si>
  <si>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</si>
  <si>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</si>
  <si>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</si>
  <si>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</si>
  <si>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</si>
  <si>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</si>
  <si>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</si>
  <si>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</si>
  <si>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</si>
  <si>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</si>
  <si>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</si>
  <si>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</si>
  <si>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</si>
  <si>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</si>
  <si>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</si>
  <si>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</si>
  <si>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</si>
  <si>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</si>
  <si>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</si>
  <si>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</si>
  <si>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</si>
  <si>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</si>
  <si>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</si>
  <si>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</si>
  <si>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</si>
  <si>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</si>
  <si>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</si>
  <si>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</si>
  <si>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</si>
  <si>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</si>
  <si>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</si>
  <si>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</si>
  <si>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</si>
  <si>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</si>
  <si>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</si>
  <si>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</si>
  <si>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</si>
  <si>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</si>
  <si>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</si>
  <si>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</si>
  <si>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</si>
  <si>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</si>
  <si>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</si>
  <si>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</si>
  <si>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</si>
  <si>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</si>
  <si>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</si>
  <si>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</si>
  <si>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</si>
  <si>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</si>
  <si>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</si>
  <si>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</si>
  <si>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</si>
  <si>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</si>
  <si>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</si>
  <si>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</si>
  <si>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</si>
  <si>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</si>
  <si>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</si>
  <si>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</si>
  <si>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</si>
  <si>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</si>
  <si>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</si>
  <si>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</si>
  <si>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</si>
  <si>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</si>
  <si>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</si>
  <si>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</si>
  <si>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</si>
  <si>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</si>
  <si>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</si>
  <si>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</si>
  <si>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</si>
  <si>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</si>
  <si>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</si>
  <si>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</si>
  <si>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</si>
  <si>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</si>
  <si>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</si>
  <si>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</si>
  <si>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</si>
  <si>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</si>
  <si>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</si>
  <si>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</si>
  <si>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</si>
  <si>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</si>
  <si>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</si>
  <si>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</si>
  <si>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</si>
  <si>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</si>
  <si>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</si>
  <si>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</si>
  <si>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</si>
  <si>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</si>
  <si>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</si>
  <si>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</si>
  <si>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</si>
  <si>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</si>
  <si>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</si>
  <si>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</si>
  <si>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</si>
  <si>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</si>
  <si>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</si>
  <si>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</si>
  <si>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</si>
  <si>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</si>
  <si>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</si>
  <si>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</si>
  <si>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</si>
  <si>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</si>
  <si>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</si>
  <si>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</si>
  <si>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</si>
  <si>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</si>
  <si>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</si>
  <si>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</si>
  <si>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</si>
  <si>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</si>
  <si>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</si>
  <si>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</si>
  <si>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</si>
  <si>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</si>
  <si>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</si>
  <si>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</si>
  <si>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</si>
  <si>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</si>
  <si>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</si>
  <si>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</si>
  <si>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</si>
  <si>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</si>
  <si>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</si>
  <si>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</si>
  <si>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</si>
  <si>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</si>
  <si>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</si>
  <si>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</si>
  <si>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</si>
  <si>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</si>
  <si>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</si>
  <si>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</si>
  <si>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</si>
  <si>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</si>
  <si>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</si>
  <si>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</si>
  <si>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</si>
  <si>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</si>
  <si>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</si>
  <si>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</si>
  <si>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</si>
  <si>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</si>
  <si>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</si>
  <si>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</si>
  <si>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</si>
  <si>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</si>
  <si>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</si>
  <si>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</si>
  <si>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</si>
  <si>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</si>
  <si>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</si>
  <si>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</si>
  <si>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</si>
  <si>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</si>
  <si>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</si>
  <si>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</si>
  <si>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</si>
  <si>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</si>
  <si>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</si>
  <si>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</si>
  <si>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</si>
  <si>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</si>
  <si>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</si>
  <si>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</si>
  <si>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</si>
  <si>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</si>
  <si>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</si>
  <si>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</si>
  <si>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</si>
  <si>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</si>
  <si>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</si>
  <si>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</si>
  <si>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</si>
  <si>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</si>
  <si>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</si>
  <si>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</si>
  <si>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</si>
  <si>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</si>
  <si>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</si>
  <si>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</si>
  <si>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</si>
  <si>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</si>
  <si>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</si>
  <si>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</si>
  <si>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</si>
  <si>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</si>
  <si>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</si>
  <si>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</si>
  <si>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</si>
  <si>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</si>
  <si>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</si>
  <si>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</si>
  <si>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</si>
  <si>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</si>
  <si>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</si>
  <si>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</si>
  <si>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</si>
  <si>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</si>
  <si>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</si>
  <si>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</si>
  <si>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</si>
  <si>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</si>
  <si>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</si>
  <si>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</si>
  <si>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</si>
  <si>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</si>
  <si>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</si>
  <si>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</si>
  <si>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</si>
  <si>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</si>
  <si>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</si>
  <si>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</si>
  <si>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</si>
  <si>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</si>
  <si>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</si>
  <si>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</si>
  <si>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</si>
  <si>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</si>
  <si>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</si>
  <si>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</si>
  <si>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</si>
  <si>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</si>
  <si>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</si>
  <si>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</si>
  <si>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</si>
  <si>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</si>
  <si>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</si>
  <si>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</si>
  <si>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</si>
  <si>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</si>
  <si>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</si>
  <si>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</si>
  <si>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</si>
  <si>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</si>
  <si>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</si>
  <si>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</si>
  <si>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</si>
  <si>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</si>
  <si>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</si>
  <si>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</si>
  <si>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</si>
  <si>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</si>
  <si>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</si>
  <si>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</si>
  <si>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</si>
  <si>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</si>
  <si>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</si>
  <si>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</si>
  <si>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</si>
  <si>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</si>
  <si>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</si>
  <si>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</si>
  <si>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</si>
  <si>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</si>
  <si>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</si>
  <si>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</si>
  <si>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</si>
  <si>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</si>
  <si>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</si>
  <si>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</si>
  <si>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</si>
  <si>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</si>
  <si>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</si>
  <si>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</si>
  <si>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</si>
  <si>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</si>
  <si>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</si>
  <si>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</si>
  <si>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</si>
  <si>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</si>
  <si>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</si>
  <si>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</si>
  <si>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</si>
  <si>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</si>
  <si>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</si>
  <si>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</si>
  <si>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</si>
  <si>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</si>
  <si>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</si>
  <si>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</si>
  <si>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</si>
  <si>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</si>
  <si>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</si>
  <si>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</si>
  <si>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</si>
  <si>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</si>
  <si>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</si>
  <si>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</si>
  <si>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</si>
  <si>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</si>
  <si>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</si>
  <si>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</si>
  <si>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</si>
  <si>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</si>
  <si>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</si>
  <si>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</si>
  <si>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</si>
  <si>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</si>
  <si>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</si>
  <si>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</si>
  <si>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</si>
  <si>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</si>
  <si>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</si>
  <si>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</si>
  <si>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</si>
  <si>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</si>
  <si>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</si>
  <si>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</si>
  <si>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</si>
  <si>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</si>
  <si>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</si>
  <si>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</si>
  <si>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</si>
  <si>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</si>
  <si>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</si>
  <si>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</si>
  <si>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</si>
  <si>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</si>
  <si>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</si>
  <si>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</si>
  <si>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</si>
  <si>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</si>
  <si>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</si>
  <si>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</si>
  <si>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</si>
  <si>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</si>
  <si>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</si>
  <si>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</si>
  <si>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</si>
  <si>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</si>
  <si>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</si>
  <si>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</si>
  <si>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</si>
  <si>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</si>
  <si>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</si>
  <si>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</si>
  <si>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</si>
  <si>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</si>
  <si>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</si>
  <si>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</si>
  <si>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</si>
  <si>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</si>
  <si>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</si>
  <si>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</si>
  <si>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</si>
  <si>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</si>
  <si>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</si>
  <si>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</si>
  <si>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</si>
  <si>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</si>
  <si>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</si>
  <si>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</si>
  <si>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</si>
  <si>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</si>
  <si>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</si>
  <si>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</si>
  <si>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</si>
  <si>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</si>
  <si>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</si>
  <si>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</si>
  <si>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</si>
  <si>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</si>
  <si>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</si>
  <si>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</si>
  <si>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</si>
  <si>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</si>
  <si>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</si>
  <si>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</si>
  <si>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</si>
  <si>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</si>
  <si>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</si>
  <si>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</si>
  <si>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</si>
  <si>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</si>
  <si>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</si>
  <si>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</si>
  <si>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</si>
  <si>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</si>
  <si>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</si>
  <si>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</si>
  <si>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</si>
  <si>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</si>
  <si>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</si>
  <si>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</si>
  <si>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</si>
  <si>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</si>
  <si>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</si>
  <si>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</si>
  <si>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</si>
  <si>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</si>
  <si>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</si>
  <si>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</si>
  <si>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</si>
  <si>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</si>
  <si>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</si>
  <si>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</si>
  <si>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</si>
  <si>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</si>
  <si>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</si>
  <si>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</si>
  <si>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</si>
  <si>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</si>
  <si>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</si>
  <si>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</si>
  <si>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</si>
  <si>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</si>
  <si>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</si>
  <si>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</si>
  <si>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</si>
  <si>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</si>
  <si>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</si>
  <si>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</si>
  <si>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</si>
  <si>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</si>
  <si>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</si>
  <si>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</si>
  <si>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</si>
  <si>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</si>
  <si>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</si>
  <si>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</si>
  <si>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</si>
  <si>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</si>
  <si>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</si>
  <si>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</si>
  <si>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</si>
  <si>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</si>
  <si>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</si>
  <si>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</si>
  <si>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</si>
  <si>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</si>
  <si>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</si>
  <si>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</si>
  <si>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</si>
  <si>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</si>
  <si>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</si>
  <si>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</si>
  <si>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</si>
  <si>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</si>
  <si>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</si>
  <si>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</si>
  <si>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</si>
  <si>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</si>
  <si>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</si>
  <si>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</si>
  <si>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</si>
  <si>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</si>
  <si>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</si>
  <si>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</si>
  <si>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</si>
  <si>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</si>
  <si>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</si>
  <si>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</si>
  <si>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</si>
  <si>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</si>
  <si>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</si>
  <si>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</si>
  <si>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</si>
  <si>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</si>
  <si>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</si>
  <si>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</si>
  <si>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</si>
  <si>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</si>
  <si>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</si>
  <si>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</si>
  <si>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</si>
  <si>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</si>
  <si>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</si>
  <si>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</si>
  <si>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</si>
  <si>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</si>
  <si>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</si>
  <si>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</si>
  <si>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</si>
  <si>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</si>
  <si>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</si>
  <si>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</si>
  <si>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</si>
  <si>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</si>
  <si>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</si>
  <si>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</si>
  <si>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</si>
  <si>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</si>
  <si>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</si>
  <si>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</si>
  <si>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</si>
  <si>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</si>
  <si>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</si>
  <si>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</si>
  <si>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</si>
  <si>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</si>
  <si>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</si>
  <si>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</si>
  <si>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</si>
  <si>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</si>
  <si>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</si>
  <si>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</si>
  <si>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</si>
  <si>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</si>
  <si>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</si>
  <si>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</si>
  <si>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</si>
  <si>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</si>
  <si>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</si>
  <si>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</si>
  <si>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</si>
  <si>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</si>
  <si>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</si>
  <si>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</si>
  <si>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</si>
  <si>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</si>
  <si>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</si>
  <si>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</si>
  <si>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</si>
  <si>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</si>
  <si>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</si>
  <si>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</si>
  <si>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</si>
  <si>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</si>
  <si>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</si>
  <si>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</si>
  <si>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</si>
  <si>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</si>
  <si>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</si>
  <si>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</si>
  <si>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</si>
  <si>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</si>
  <si>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</si>
  <si>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</si>
  <si>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</si>
  <si>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</si>
  <si>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</si>
  <si>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</si>
  <si>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</si>
  <si>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</si>
  <si>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</si>
  <si>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</si>
  <si>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</si>
  <si>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</si>
  <si>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</si>
  <si>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</si>
  <si>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</si>
  <si>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</si>
  <si>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</si>
  <si>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</si>
  <si>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</si>
  <si>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</si>
  <si>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</si>
  <si>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</si>
  <si>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</si>
  <si>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</si>
  <si>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</si>
  <si>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</si>
  <si>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</si>
  <si>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</si>
  <si>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</si>
  <si>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</si>
  <si>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</si>
  <si>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</si>
  <si>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</si>
  <si>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</si>
  <si>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</si>
  <si>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</si>
  <si>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</si>
  <si>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</si>
  <si>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</si>
  <si>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</si>
  <si>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</si>
  <si>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</si>
  <si>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</si>
  <si>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</si>
  <si>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</si>
  <si>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</si>
  <si>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</si>
  <si>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</si>
  <si>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</si>
  <si>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</si>
  <si>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</si>
  <si>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</si>
  <si>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</si>
  <si>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</si>
  <si>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</si>
  <si>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</si>
  <si>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</si>
  <si>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</si>
  <si>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</si>
  <si>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</si>
  <si>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</si>
  <si>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</si>
  <si>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</si>
  <si>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</si>
  <si>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</si>
  <si>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</si>
  <si>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</si>
  <si>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</si>
  <si>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</si>
  <si>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</si>
  <si>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</si>
  <si>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</si>
  <si>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</si>
  <si>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</si>
  <si>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</si>
  <si>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</si>
  <si>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</si>
  <si>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</si>
  <si>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</si>
  <si>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</si>
  <si>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</si>
  <si>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</si>
  <si>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</si>
  <si>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</si>
  <si>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</si>
  <si>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</si>
  <si>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</si>
  <si>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</si>
  <si>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</si>
  <si>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</si>
  <si>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</si>
  <si>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</si>
  <si>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</si>
  <si>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</si>
  <si>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</si>
  <si>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</si>
  <si>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</si>
  <si>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</si>
  <si>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</si>
  <si>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</si>
  <si>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</si>
  <si>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</si>
  <si>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</si>
  <si>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</si>
  <si>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</si>
  <si>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</si>
  <si>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</si>
  <si>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</si>
  <si>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</si>
  <si>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</si>
  <si>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</si>
  <si>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</si>
  <si>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</si>
  <si>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</si>
  <si>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</si>
  <si>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</si>
  <si>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</si>
  <si>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</si>
  <si>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</si>
  <si>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</si>
  <si>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</si>
  <si>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</si>
  <si>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</si>
  <si>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</si>
  <si>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</si>
  <si>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</si>
  <si>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</si>
  <si>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</si>
  <si>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</si>
  <si>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</si>
  <si>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</si>
  <si>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</si>
  <si>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</si>
  <si>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</si>
  <si>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</si>
  <si>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</si>
  <si>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</si>
  <si>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</si>
  <si>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</si>
  <si>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</si>
  <si>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</si>
  <si>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</si>
  <si>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</si>
  <si>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</si>
  <si>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</si>
  <si>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</si>
  <si>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</si>
  <si>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</si>
  <si>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</si>
  <si>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</si>
  <si>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</si>
  <si>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</si>
  <si>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</si>
  <si>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</si>
  <si>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</si>
  <si>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</si>
  <si>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</si>
  <si>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</si>
  <si>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</si>
  <si>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</si>
  <si>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</si>
  <si>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</si>
  <si>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</si>
  <si>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</si>
  <si>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</si>
  <si>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</si>
  <si>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</si>
  <si>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</si>
  <si>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</si>
  <si>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</si>
  <si>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</si>
  <si>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</si>
  <si>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</si>
  <si>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</si>
  <si>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</si>
  <si>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</si>
  <si>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</si>
  <si>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</si>
  <si>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</si>
  <si>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</si>
  <si>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</si>
  <si>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</si>
  <si>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</si>
  <si>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</si>
  <si>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</si>
  <si>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</si>
  <si>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</si>
  <si>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</si>
  <si>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</si>
  <si>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</si>
  <si>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</si>
  <si>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</si>
  <si>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</si>
  <si>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</si>
  <si>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</si>
  <si>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</si>
  <si>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</si>
  <si>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</si>
  <si>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</si>
  <si>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</si>
  <si>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</si>
  <si>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</si>
  <si>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</si>
  <si>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</si>
  <si>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</si>
  <si>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</si>
  <si>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</si>
  <si>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</si>
  <si>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</si>
  <si>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</si>
  <si>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</si>
  <si>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</si>
  <si>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</si>
  <si>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</si>
  <si>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</si>
  <si>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</si>
  <si>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</si>
  <si>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</si>
  <si>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</si>
  <si>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</si>
  <si>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</si>
  <si>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</si>
  <si>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</si>
  <si>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</si>
  <si>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</si>
  <si>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</si>
  <si>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</si>
  <si>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</si>
  <si>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</si>
  <si>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</si>
  <si>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</si>
  <si>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</si>
  <si>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</si>
  <si>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</si>
  <si>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</si>
  <si>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</si>
  <si>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</si>
  <si>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</si>
  <si>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</si>
  <si>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</si>
  <si>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</si>
  <si>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</si>
  <si>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</si>
  <si>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</si>
  <si>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</si>
  <si>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</si>
  <si>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</si>
  <si>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</si>
  <si>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</si>
  <si>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</si>
  <si>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</si>
  <si>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</si>
  <si>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</si>
  <si>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</si>
  <si>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</si>
  <si>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</si>
  <si>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</si>
  <si>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</si>
  <si>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</si>
  <si>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</si>
  <si>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</si>
  <si>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</si>
  <si>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</si>
  <si>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</si>
  <si>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</si>
  <si>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</si>
  <si>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</si>
  <si>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</si>
  <si>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</si>
  <si>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</si>
  <si>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</si>
  <si>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</si>
  <si>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</si>
  <si>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</si>
  <si>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</si>
  <si>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</si>
  <si>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</si>
  <si>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</si>
  <si>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</si>
  <si>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</si>
  <si>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</si>
  <si>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</si>
  <si>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</si>
  <si>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</si>
  <si>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</si>
  <si>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</si>
  <si>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</si>
  <si>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</si>
  <si>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</si>
  <si>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</si>
  <si>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</si>
  <si>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</si>
  <si>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</si>
  <si>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</si>
  <si>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</si>
  <si>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</si>
  <si>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</si>
  <si>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</si>
  <si>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</si>
  <si>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</si>
  <si>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</si>
  <si>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</si>
  <si>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</si>
  <si>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</si>
  <si>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</si>
  <si>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</si>
  <si>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</si>
  <si>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</si>
  <si>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</si>
  <si>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</si>
  <si>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</si>
  <si>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</si>
  <si>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</si>
  <si>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</si>
  <si>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</si>
  <si>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</si>
  <si>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</si>
  <si>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</si>
  <si>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</si>
  <si>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</si>
  <si>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</si>
  <si>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</si>
  <si>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</si>
  <si>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</si>
  <si>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</si>
  <si>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</si>
  <si>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</si>
  <si>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</si>
  <si>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</si>
  <si>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</si>
  <si>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</si>
  <si>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</si>
  <si>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</si>
  <si>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</si>
  <si>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</si>
  <si>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</si>
  <si>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</si>
  <si>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</si>
  <si>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</si>
  <si>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</si>
  <si>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</si>
  <si>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</si>
  <si>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</si>
  <si>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</si>
  <si>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</si>
  <si>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</si>
  <si>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</si>
  <si>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</si>
  <si>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</si>
  <si>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</si>
  <si>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</si>
  <si>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</si>
  <si>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</si>
  <si>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</si>
  <si>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</si>
  <si>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</si>
  <si>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</si>
  <si>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</si>
  <si>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</si>
  <si>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</si>
  <si>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</si>
  <si>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</si>
  <si>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</si>
  <si>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</si>
  <si>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</si>
  <si>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</si>
  <si>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</si>
  <si>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</si>
  <si>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</si>
  <si>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</si>
  <si>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</si>
  <si>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</si>
  <si>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</si>
  <si>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</si>
  <si>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</si>
  <si>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</si>
  <si>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</si>
  <si>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</si>
  <si>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</si>
  <si>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</si>
  <si>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</si>
  <si>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</si>
  <si>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</si>
  <si>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</si>
  <si>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</si>
  <si>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</si>
  <si>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</si>
  <si>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</si>
  <si>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</si>
  <si>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</si>
  <si>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</si>
  <si>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</si>
  <si>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</si>
  <si>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</si>
  <si>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</si>
  <si>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</si>
  <si>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</si>
  <si>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</si>
  <si>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</si>
  <si>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</si>
  <si>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</si>
  <si>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</si>
  <si>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</si>
  <si>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</si>
  <si>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</si>
  <si>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</si>
  <si>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</si>
  <si>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</si>
  <si>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</si>
  <si>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</si>
  <si>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</si>
  <si>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</si>
  <si>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</si>
  <si>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</si>
  <si>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</si>
  <si>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</si>
  <si>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</si>
  <si>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</si>
  <si>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</si>
  <si>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</si>
  <si>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</si>
  <si>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</si>
  <si>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</si>
  <si>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</si>
  <si>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</si>
  <si>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</si>
  <si>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</si>
  <si>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</si>
  <si>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</si>
  <si>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</si>
  <si>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</si>
  <si>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</si>
  <si>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</si>
  <si>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</si>
  <si>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</si>
  <si>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</si>
  <si>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</si>
  <si>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</si>
  <si>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</si>
  <si>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</si>
  <si>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</si>
  <si>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</si>
  <si>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</si>
  <si>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</si>
  <si>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</si>
  <si>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</si>
  <si>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</si>
  <si>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</si>
  <si>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</si>
  <si>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</si>
  <si>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</si>
  <si>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</si>
  <si>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</si>
  <si>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</si>
  <si>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</si>
  <si>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</si>
  <si>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</si>
  <si>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</si>
  <si>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</si>
  <si>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</si>
  <si>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</si>
  <si>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</si>
  <si>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</si>
  <si>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</si>
  <si>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</si>
  <si>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</si>
  <si>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</si>
  <si>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</si>
  <si>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</si>
  <si>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</si>
  <si>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</si>
  <si>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</si>
  <si>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</si>
  <si>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</si>
  <si>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</si>
  <si>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</si>
  <si>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</si>
  <si>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</si>
  <si>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</si>
  <si>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</si>
  <si>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</si>
  <si>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</si>
  <si>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</si>
  <si>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</si>
  <si>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</si>
  <si>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</si>
  <si>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</si>
  <si>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</si>
  <si>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</si>
  <si>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</si>
  <si>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</si>
  <si>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</si>
  <si>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</si>
  <si>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</si>
  <si>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</si>
  <si>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</si>
  <si>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</si>
  <si>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</si>
  <si>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</si>
  <si>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</si>
  <si>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</si>
  <si>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</si>
  <si>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</si>
  <si>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</si>
  <si>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</si>
  <si>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</si>
  <si>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</si>
  <si>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</si>
  <si>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</si>
  <si>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</si>
  <si>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</si>
  <si>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</si>
  <si>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</si>
  <si>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</si>
  <si>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</si>
  <si>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</si>
  <si>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</si>
  <si>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</si>
  <si>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</si>
  <si>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</si>
  <si>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</si>
  <si>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</si>
  <si>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</si>
  <si>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</si>
  <si>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</si>
  <si>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</si>
  <si>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</si>
  <si>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</si>
  <si>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</si>
  <si>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</si>
  <si>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</si>
  <si>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</si>
  <si>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</si>
  <si>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</si>
  <si>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</si>
  <si>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</si>
  <si>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</si>
  <si>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</si>
  <si>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</si>
  <si>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</si>
  <si>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</si>
  <si>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</si>
  <si>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</si>
  <si>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</si>
  <si>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</si>
  <si>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</si>
  <si>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</si>
  <si>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</si>
  <si>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</si>
  <si>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</si>
  <si>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</si>
  <si>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</si>
  <si>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</si>
  <si>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</si>
  <si>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</si>
  <si>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</si>
  <si>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</si>
  <si>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</si>
  <si>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</si>
  <si>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</si>
  <si>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</si>
  <si>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</si>
  <si>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</si>
  <si>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</si>
  <si>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</si>
  <si>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</si>
  <si>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</si>
  <si>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</si>
  <si>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</si>
  <si>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</si>
  <si>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</si>
  <si>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</si>
  <si>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</si>
  <si>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</si>
  <si>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</si>
  <si>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</si>
  <si>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</si>
  <si>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</si>
  <si>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</si>
  <si>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</si>
  <si>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</si>
  <si>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</si>
  <si>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</si>
  <si>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</si>
  <si>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</si>
  <si>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</si>
  <si>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</si>
  <si>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</si>
  <si>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</si>
  <si>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</si>
  <si>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</si>
  <si>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</si>
  <si>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</si>
  <si>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</si>
  <si>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</si>
  <si>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</si>
  <si>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</si>
  <si>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</si>
  <si>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</si>
  <si>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</si>
  <si>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</si>
  <si>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</si>
  <si>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</si>
  <si>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</si>
  <si>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</si>
  <si>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</si>
  <si>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</si>
  <si>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</si>
  <si>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</si>
  <si>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</si>
  <si>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</si>
  <si>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</si>
  <si>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</si>
  <si>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</si>
  <si>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</si>
  <si>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</si>
  <si>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</si>
  <si>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</si>
  <si>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</si>
  <si>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</si>
  <si>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</si>
  <si>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</si>
  <si>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</si>
  <si>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</si>
  <si>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</si>
  <si>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</si>
  <si>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</si>
  <si>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</si>
  <si>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</si>
  <si>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</si>
  <si>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</si>
  <si>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</si>
  <si>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</si>
  <si>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</si>
  <si>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</si>
  <si>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</si>
  <si>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</si>
  <si>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</si>
  <si>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</si>
  <si>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</si>
  <si>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</si>
  <si>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</si>
  <si>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</si>
  <si>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</si>
  <si>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</si>
  <si>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</si>
  <si>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</si>
  <si>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</si>
  <si>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</si>
  <si>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</si>
  <si>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</si>
  <si>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</si>
  <si>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</si>
  <si>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</si>
  <si>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</si>
  <si>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</si>
  <si>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</si>
  <si>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</si>
  <si>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</si>
  <si>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</si>
  <si>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</si>
  <si>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</si>
  <si>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</si>
  <si>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</si>
  <si>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</si>
  <si>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</si>
  <si>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</si>
  <si>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</si>
  <si>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</si>
  <si>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</si>
  <si>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</si>
  <si>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</si>
  <si>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</si>
  <si>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</si>
  <si>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</si>
  <si>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</si>
  <si>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</si>
  <si>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</si>
  <si>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</si>
  <si>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</si>
  <si>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</si>
  <si>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</si>
  <si>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</si>
  <si>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</si>
  <si>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</si>
  <si>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</si>
  <si>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</si>
  <si>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</si>
  <si>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</si>
  <si>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</si>
  <si>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</si>
  <si>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</si>
  <si>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</si>
  <si>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</si>
  <si>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</si>
  <si>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</si>
  <si>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</si>
  <si>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</si>
  <si>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</si>
  <si>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</si>
  <si>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</si>
  <si>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</si>
  <si>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</si>
  <si>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</si>
  <si>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</si>
  <si>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</si>
  <si>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</si>
  <si>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</si>
  <si>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</si>
  <si>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</si>
  <si>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</si>
  <si>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</si>
  <si>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</si>
  <si>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</si>
  <si>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</si>
  <si>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</si>
  <si>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</si>
  <si>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</si>
  <si>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</si>
  <si>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</si>
  <si>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</si>
  <si>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</si>
  <si>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</si>
  <si>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</si>
  <si>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</si>
  <si>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</si>
  <si>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</si>
  <si>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</si>
  <si>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</si>
  <si>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</si>
  <si>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</si>
  <si>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</si>
  <si>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</si>
  <si>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</si>
  <si>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</si>
  <si>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</si>
  <si>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</si>
  <si>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</si>
  <si>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</si>
  <si>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</si>
  <si>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</si>
  <si>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</si>
  <si>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</si>
  <si>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</si>
  <si>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</si>
  <si>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</si>
  <si>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</si>
  <si>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</si>
  <si>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</si>
  <si>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</si>
  <si>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</si>
  <si>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</si>
  <si>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</si>
  <si>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</si>
  <si>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</si>
  <si>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</si>
  <si>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</si>
  <si>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</si>
  <si>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</si>
  <si>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</si>
  <si>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</si>
  <si>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</si>
  <si>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</si>
  <si>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</si>
  <si>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</si>
  <si>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</si>
  <si>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</si>
  <si>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</si>
  <si>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</si>
  <si>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</si>
  <si>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</si>
  <si>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</si>
  <si>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</si>
  <si>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</si>
  <si>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</si>
  <si>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</si>
  <si>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</si>
  <si>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</si>
  <si>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</si>
  <si>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</si>
  <si>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</si>
  <si>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</si>
  <si>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</si>
  <si>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</si>
  <si>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</si>
  <si>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</si>
  <si>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</si>
  <si>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</si>
  <si>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</si>
  <si>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</si>
  <si>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</si>
  <si>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</si>
  <si>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</si>
  <si>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</si>
  <si>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</si>
  <si>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</si>
  <si>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</si>
  <si>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</si>
  <si>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</si>
  <si>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</si>
  <si>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</si>
  <si>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</si>
  <si>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</si>
  <si>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</si>
  <si>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</si>
  <si>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</si>
  <si>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</si>
  <si>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</si>
  <si>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</si>
  <si>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</si>
  <si>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</si>
  <si>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</si>
  <si>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</si>
  <si>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</si>
  <si>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</si>
  <si>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</si>
  <si>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</si>
  <si>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</si>
  <si>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</si>
  <si>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</si>
  <si>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</si>
  <si>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</si>
  <si>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</si>
  <si>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</si>
  <si>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</si>
  <si>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</si>
  <si>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</si>
  <si>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</si>
  <si>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</si>
  <si>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</si>
  <si>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</si>
  <si>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</si>
  <si>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</si>
  <si>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</si>
  <si>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</si>
  <si>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</si>
  <si>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</si>
  <si>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</si>
  <si>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</si>
  <si>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</si>
  <si>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</si>
  <si>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</si>
  <si>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</si>
  <si>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</si>
  <si>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</si>
  <si>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</si>
  <si>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</si>
  <si>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</si>
  <si>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</si>
  <si>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</si>
  <si>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</si>
  <si>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</si>
  <si>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</si>
  <si>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</si>
  <si>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</si>
  <si>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</si>
  <si>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</si>
  <si>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</si>
  <si>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</si>
  <si>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</si>
  <si>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</si>
  <si>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</si>
  <si>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</si>
  <si>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</si>
  <si>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</si>
  <si>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</si>
  <si>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</si>
  <si>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</si>
  <si>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</si>
  <si>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</si>
  <si>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</si>
  <si>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</si>
  <si>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</si>
  <si>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</si>
  <si>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</si>
  <si>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</si>
  <si>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</si>
  <si>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</si>
  <si>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</si>
  <si>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</si>
  <si>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</si>
  <si>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</si>
  <si>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</si>
  <si>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</si>
  <si>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</si>
  <si>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</si>
  <si>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</si>
  <si>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</si>
  <si>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</si>
  <si>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</si>
  <si>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</si>
  <si>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</si>
  <si>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</si>
  <si>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</si>
  <si>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</si>
  <si>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</si>
  <si>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</si>
  <si>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</si>
  <si>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</si>
  <si>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</si>
  <si>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</si>
  <si>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</si>
  <si>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</si>
  <si>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</si>
  <si>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</si>
  <si>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</si>
  <si>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</si>
  <si>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</si>
  <si>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</si>
  <si>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</si>
  <si>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</si>
  <si>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</si>
  <si>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</si>
  <si>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</si>
  <si>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</si>
  <si>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</si>
  <si>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</si>
  <si>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</si>
  <si>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</si>
  <si>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</si>
  <si>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</si>
  <si>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</si>
  <si>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</si>
  <si>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</si>
  <si>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</si>
  <si>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</si>
  <si>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</si>
  <si>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</si>
  <si>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</si>
  <si>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</si>
  <si>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</si>
  <si>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</si>
  <si>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</si>
  <si>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</si>
  <si>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</si>
  <si>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</si>
  <si>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</si>
  <si>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</si>
  <si>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</si>
  <si>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</si>
  <si>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</si>
  <si>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</si>
  <si>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</si>
  <si>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</si>
  <si>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</si>
  <si>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</si>
  <si>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</si>
  <si>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</si>
  <si>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</si>
  <si>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</si>
  <si>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</si>
  <si>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</si>
  <si>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</si>
  <si>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</si>
  <si>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</si>
  <si>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</si>
  <si>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</si>
  <si>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</si>
  <si>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</si>
  <si>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</si>
  <si>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</si>
  <si>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</si>
  <si>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</si>
  <si>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</si>
  <si>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</si>
  <si>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</si>
  <si>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</si>
  <si>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</si>
  <si>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</si>
  <si>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</si>
  <si>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</si>
  <si>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</si>
  <si>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</si>
  <si>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</si>
  <si>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</si>
  <si>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</si>
  <si>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</si>
  <si>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</si>
  <si>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</si>
  <si>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</si>
  <si>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</si>
  <si>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</si>
  <si>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</si>
  <si>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</si>
  <si>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</si>
  <si>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</si>
  <si>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</si>
  <si>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</si>
  <si>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</si>
  <si>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</si>
  <si>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</si>
  <si>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</si>
  <si>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</si>
  <si>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</si>
  <si>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</si>
  <si>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</si>
  <si>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</si>
  <si>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</si>
  <si>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</si>
  <si>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</si>
  <si>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</si>
  <si>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</si>
  <si>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</si>
  <si>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</si>
  <si>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</si>
  <si>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</si>
  <si>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</si>
  <si>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</si>
  <si>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</si>
  <si>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</si>
  <si>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</si>
  <si>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</si>
  <si>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</si>
  <si>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</si>
  <si>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</si>
  <si>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</si>
  <si>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</si>
  <si>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</si>
  <si>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</si>
  <si>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</si>
  <si>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</si>
  <si>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</si>
  <si>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</si>
  <si>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</si>
  <si>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</si>
  <si>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</si>
  <si>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</si>
  <si>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</si>
  <si>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</si>
  <si>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</si>
  <si>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</si>
  <si>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</si>
  <si>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</si>
  <si>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</si>
  <si>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</si>
  <si>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</si>
  <si>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</si>
  <si>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</si>
  <si>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</si>
  <si>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</si>
  <si>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</si>
  <si>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</si>
  <si>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</si>
  <si>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</si>
  <si>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</si>
  <si>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</si>
  <si>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</si>
  <si>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</si>
  <si>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</si>
  <si>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</si>
  <si>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</si>
  <si>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</si>
  <si>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</si>
  <si>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</si>
  <si>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</si>
  <si>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</si>
  <si>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</si>
  <si>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</si>
  <si>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</si>
  <si>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</si>
  <si>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</si>
  <si>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</si>
  <si>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</si>
  <si>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</si>
  <si>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</si>
  <si>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</si>
  <si>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</si>
  <si>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</si>
  <si>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</si>
  <si>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</si>
  <si>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</si>
  <si>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</si>
  <si>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</si>
  <si>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</si>
  <si>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</si>
  <si>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</si>
  <si>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</si>
  <si>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</si>
  <si>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</si>
  <si>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</si>
  <si>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</si>
  <si>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</si>
  <si>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</si>
  <si>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</si>
  <si>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</si>
  <si>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</si>
  <si>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</si>
  <si>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</si>
  <si>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</si>
  <si>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</si>
  <si>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</si>
  <si>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</si>
  <si>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</si>
  <si>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</si>
  <si>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</si>
  <si>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</si>
  <si>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</si>
  <si>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</si>
  <si>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</si>
  <si>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</si>
  <si>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</si>
  <si>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</si>
  <si>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</si>
  <si>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</si>
  <si>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</si>
  <si>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</si>
  <si>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</si>
  <si>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</si>
  <si>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</si>
  <si>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</si>
  <si>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</si>
  <si>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</si>
  <si>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</si>
  <si>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</si>
  <si>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</si>
  <si>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</si>
  <si>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</si>
  <si>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</si>
  <si>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</si>
  <si>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</si>
  <si>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</si>
  <si>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</si>
  <si>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</si>
  <si>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</si>
  <si>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</si>
  <si>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</si>
  <si>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</si>
  <si>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</si>
  <si>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</si>
  <si>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</si>
  <si>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</si>
  <si>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</si>
  <si>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</si>
  <si>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</si>
  <si>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</si>
  <si>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</si>
  <si>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</si>
  <si>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</si>
  <si>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</si>
  <si>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</si>
  <si>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</si>
  <si>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</si>
  <si>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</si>
  <si>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</si>
  <si>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</si>
  <si>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</si>
  <si>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</si>
  <si>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</si>
  <si>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</si>
  <si>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</si>
  <si>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</si>
  <si>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</si>
  <si>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</si>
  <si>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</si>
  <si>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</si>
  <si>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</si>
  <si>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</si>
  <si>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</si>
  <si>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</si>
  <si>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</si>
  <si>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</si>
  <si>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</si>
  <si>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</si>
  <si>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</si>
  <si>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</si>
  <si>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</si>
  <si>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</si>
  <si>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</si>
  <si>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</si>
  <si>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</si>
  <si>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</si>
  <si>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</si>
  <si>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</si>
  <si>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</si>
  <si>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</si>
  <si>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</si>
  <si>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</si>
  <si>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</si>
  <si>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</si>
  <si>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</si>
  <si>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</si>
  <si>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</si>
  <si>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</si>
  <si>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</si>
  <si>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</si>
  <si>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</si>
  <si>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</si>
  <si>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</si>
  <si>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</si>
  <si>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</si>
  <si>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</si>
  <si>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</si>
  <si>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</si>
  <si>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</si>
  <si>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</si>
  <si>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</si>
  <si>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</si>
  <si>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</si>
  <si>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</si>
  <si>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</si>
  <si>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</si>
  <si>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</si>
  <si>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</si>
  <si>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</si>
  <si>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</si>
  <si>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</si>
  <si>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</si>
  <si>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</si>
  <si>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</si>
  <si>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</si>
  <si>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</si>
  <si>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</si>
  <si>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</si>
  <si>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</si>
  <si>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</si>
  <si>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</si>
  <si>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</si>
  <si>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</si>
  <si>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</si>
  <si>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</si>
  <si>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</si>
  <si>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</si>
  <si>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</si>
  <si>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</si>
  <si>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</si>
  <si>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</si>
  <si>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</si>
  <si>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</si>
  <si>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</si>
  <si>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</si>
  <si>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</si>
  <si>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</si>
  <si>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</si>
  <si>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</si>
  <si>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</si>
  <si>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</si>
  <si>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</si>
  <si>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</si>
  <si>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</si>
  <si>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</si>
  <si>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</si>
  <si>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</si>
  <si>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</si>
  <si>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</si>
  <si>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</si>
  <si>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</si>
  <si>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</si>
  <si>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</si>
  <si>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</si>
  <si>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</si>
  <si>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</si>
  <si>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</si>
  <si>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</si>
  <si>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</si>
  <si>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</si>
  <si>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</si>
  <si>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</si>
  <si>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</si>
  <si>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</si>
  <si>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</si>
  <si>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</si>
  <si>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</si>
  <si>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</si>
  <si>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</si>
  <si>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</si>
  <si>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</si>
  <si>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</si>
  <si>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</si>
  <si>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</si>
  <si>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</si>
  <si>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</si>
  <si>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</si>
  <si>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</si>
  <si>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</si>
  <si>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</si>
  <si>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</si>
  <si>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</si>
  <si>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</si>
  <si>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</si>
  <si>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</si>
  <si>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</si>
  <si>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</si>
  <si>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</si>
  <si>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</si>
  <si>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</si>
  <si>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</si>
  <si>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</si>
  <si>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</si>
  <si>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</si>
  <si>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</si>
  <si>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</si>
  <si>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</si>
  <si>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</si>
  <si>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</si>
  <si>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</si>
  <si>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</si>
  <si>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</si>
  <si>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</si>
  <si>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</si>
  <si>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</si>
  <si>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</si>
  <si>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</si>
  <si>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</si>
  <si>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</si>
  <si>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</si>
  <si>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</si>
  <si>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</si>
  <si>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</si>
  <si>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</si>
  <si>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</si>
  <si>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</si>
  <si>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</si>
  <si>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</si>
  <si>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</si>
  <si>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</si>
  <si>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</si>
  <si>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</si>
  <si>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</si>
  <si>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</si>
  <si>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</si>
  <si>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</si>
  <si>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</si>
  <si>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</si>
  <si>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</si>
  <si>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</si>
  <si>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</si>
  <si>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</si>
  <si>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</si>
  <si>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</si>
  <si>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</si>
  <si>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</si>
  <si>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</si>
  <si>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</si>
  <si>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</si>
  <si>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</si>
  <si>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</si>
  <si>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</si>
  <si>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</si>
  <si>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</si>
  <si>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</si>
  <si>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</si>
  <si>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</si>
  <si>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</si>
  <si>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</si>
  <si>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</si>
  <si>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</si>
  <si>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</si>
  <si>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</si>
  <si>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</si>
  <si>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</si>
  <si>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</si>
  <si>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</si>
  <si>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</si>
  <si>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</si>
  <si>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</si>
  <si>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</si>
  <si>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</si>
  <si>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</si>
  <si>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</si>
  <si>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</si>
  <si>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</si>
  <si>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</si>
  <si>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</si>
  <si>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</si>
  <si>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</si>
  <si>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</si>
  <si>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</si>
  <si>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</si>
  <si>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</si>
  <si>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</si>
  <si>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</si>
  <si>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</si>
  <si>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</si>
  <si>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</si>
  <si>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</si>
  <si>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</si>
  <si>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</si>
  <si>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</si>
  <si>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</si>
  <si>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</si>
  <si>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</si>
  <si>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</si>
  <si>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</si>
  <si>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</si>
  <si>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</si>
  <si>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</si>
  <si>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</si>
  <si>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</si>
  <si>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</si>
  <si>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</si>
  <si>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</si>
  <si>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</si>
  <si>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</si>
  <si>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</si>
  <si>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</si>
  <si>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</si>
  <si>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</si>
  <si>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</si>
  <si>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</si>
  <si>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</si>
  <si>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</si>
  <si>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</si>
  <si>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</si>
  <si>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</si>
  <si>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</si>
  <si>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</si>
  <si>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</si>
  <si>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</si>
  <si>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</si>
  <si>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</si>
  <si>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</si>
  <si>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</si>
  <si>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</si>
  <si>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</si>
  <si>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</si>
  <si>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</si>
  <si>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</si>
  <si>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</si>
  <si>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</si>
  <si>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</si>
  <si>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</si>
  <si>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</si>
  <si>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</si>
  <si>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</si>
  <si>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</si>
  <si>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</si>
  <si>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</si>
  <si>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</si>
  <si>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</si>
  <si>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</si>
  <si>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</si>
  <si>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</si>
  <si>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</si>
  <si>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</si>
  <si>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</si>
  <si>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</si>
  <si>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</si>
  <si>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</si>
  <si>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</si>
  <si>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</si>
  <si>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</si>
  <si>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</si>
  <si>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</si>
  <si>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</si>
  <si>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</si>
  <si>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</si>
  <si>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</si>
  <si>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</si>
  <si>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</si>
  <si>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</si>
  <si>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</si>
  <si>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</si>
  <si>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</si>
  <si>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</si>
  <si>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</si>
  <si>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</si>
  <si>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</si>
  <si>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</si>
  <si>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</si>
  <si>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</si>
  <si>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</si>
  <si>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</si>
  <si>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</si>
  <si>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</si>
  <si>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</si>
  <si>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</si>
  <si>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</si>
  <si>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</si>
  <si>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</si>
  <si>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</si>
  <si>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</si>
  <si>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</si>
  <si>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</si>
  <si>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</si>
  <si>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</si>
  <si>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</si>
  <si>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</si>
  <si>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</si>
  <si>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</si>
  <si>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</si>
  <si>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</si>
  <si>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</si>
  <si>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</si>
  <si>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</si>
  <si>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</si>
  <si>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</si>
  <si>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</si>
  <si>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</si>
  <si>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</si>
  <si>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</si>
  <si>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</si>
  <si>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</si>
  <si>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</si>
  <si>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</si>
  <si>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</si>
  <si>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</si>
  <si>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</si>
  <si>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</si>
  <si>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</si>
  <si>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</si>
  <si>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</si>
  <si>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</si>
  <si>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</si>
  <si>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</si>
  <si>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</si>
  <si>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</si>
  <si>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</si>
  <si>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</si>
  <si>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</si>
  <si>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</si>
  <si>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</si>
  <si>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</si>
  <si>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</si>
  <si>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</si>
  <si>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</si>
  <si>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</si>
  <si>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</si>
  <si>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</si>
  <si>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</si>
  <si>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</si>
  <si>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</si>
  <si>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</si>
  <si>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</si>
  <si>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</si>
  <si>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</si>
  <si>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</si>
  <si>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</si>
  <si>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</si>
  <si>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</si>
  <si>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</si>
  <si>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</si>
  <si>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</si>
  <si>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</si>
  <si>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</si>
  <si>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</si>
  <si>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</si>
  <si>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</si>
  <si>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</si>
  <si>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</si>
  <si>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</si>
  <si>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</si>
  <si>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</si>
  <si>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</si>
  <si>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</si>
  <si>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</si>
  <si>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</si>
  <si>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</si>
  <si>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</si>
  <si>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</si>
  <si>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</si>
  <si>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</si>
  <si>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</si>
  <si>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</si>
  <si>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</si>
  <si>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</si>
  <si>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</si>
  <si>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</si>
  <si>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</si>
  <si>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</si>
  <si>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</si>
  <si>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</si>
  <si>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</si>
  <si>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</si>
  <si>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</si>
  <si>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</si>
  <si>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</si>
  <si>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</si>
  <si>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</si>
  <si>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</si>
  <si>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</si>
  <si>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</si>
  <si>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</si>
  <si>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</si>
  <si>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</si>
  <si>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</si>
  <si>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</si>
  <si>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</si>
  <si>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</si>
  <si>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</si>
  <si>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</si>
  <si>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</si>
  <si>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</si>
  <si>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</si>
  <si>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</si>
  <si>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</si>
  <si>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</si>
  <si>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</si>
  <si>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</si>
  <si>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</si>
  <si>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</si>
  <si>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</si>
  <si>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</si>
  <si>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</si>
  <si>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</si>
  <si>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</si>
  <si>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</si>
  <si>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</si>
  <si>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</si>
  <si>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</si>
  <si>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</si>
  <si>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</si>
  <si>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</si>
  <si>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</si>
  <si>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</si>
  <si>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</si>
  <si>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</si>
  <si>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</si>
  <si>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</si>
  <si>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</si>
  <si>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</si>
  <si>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</si>
  <si>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</si>
  <si>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</si>
  <si>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</si>
  <si>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</si>
  <si>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</si>
  <si>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</si>
  <si>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</si>
  <si>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</si>
  <si>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</si>
  <si>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</si>
  <si>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</si>
  <si>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</si>
  <si>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</si>
  <si>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</si>
  <si>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</si>
  <si>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</si>
  <si>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</si>
  <si>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</si>
  <si>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</si>
  <si>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</si>
  <si>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</si>
  <si>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</si>
  <si>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</si>
  <si>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</si>
  <si>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</si>
  <si>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</si>
  <si>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</si>
  <si>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</si>
  <si>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</si>
  <si>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</si>
  <si>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</si>
  <si>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</si>
  <si>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</si>
  <si>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</si>
  <si>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</si>
  <si>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</si>
  <si>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</si>
  <si>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</si>
  <si>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</si>
  <si>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</si>
  <si>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</si>
  <si>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</si>
  <si>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</si>
  <si>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</si>
  <si>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</si>
  <si>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</si>
  <si>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</si>
  <si>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</si>
  <si>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</si>
  <si>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</si>
  <si>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</si>
  <si>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</si>
  <si>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</si>
  <si>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</si>
  <si>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</si>
  <si>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</si>
  <si>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</si>
  <si>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</si>
  <si>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</si>
  <si>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</si>
  <si>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</si>
  <si>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</si>
  <si>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</si>
  <si>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</si>
  <si>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</si>
  <si>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</si>
  <si>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</si>
  <si>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</si>
  <si>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</si>
  <si>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</si>
  <si>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</si>
  <si>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</si>
  <si>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</si>
  <si>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</si>
  <si>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</si>
  <si>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</si>
  <si>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</si>
  <si>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</si>
  <si>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</si>
  <si>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</si>
  <si>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</si>
  <si>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</si>
  <si>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</si>
  <si>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</si>
  <si>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</si>
  <si>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</si>
  <si>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</si>
  <si>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</si>
  <si>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</si>
  <si>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</si>
  <si>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</si>
  <si>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</si>
  <si>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</si>
  <si>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</si>
  <si>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</si>
  <si>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</si>
  <si>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</si>
  <si>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</si>
  <si>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</si>
  <si>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</si>
  <si>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</si>
  <si>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</si>
  <si>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</si>
  <si>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</si>
  <si>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</si>
  <si>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</si>
  <si>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</si>
  <si>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</si>
  <si>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</si>
  <si>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</si>
  <si>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</si>
  <si>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</si>
  <si>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</si>
  <si>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</si>
  <si>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</si>
  <si>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</si>
  <si>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</si>
  <si>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</si>
  <si>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</si>
  <si>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</si>
  <si>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</si>
  <si>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</si>
  <si>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</si>
  <si>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</si>
  <si>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</si>
  <si>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</si>
  <si>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</si>
  <si>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</si>
  <si>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</si>
  <si>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</si>
  <si>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</si>
  <si>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</si>
  <si>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</si>
  <si>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</si>
  <si>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</si>
  <si>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</si>
  <si>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</si>
  <si>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</si>
  <si>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</si>
  <si>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</si>
  <si>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</si>
  <si>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</si>
  <si>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</si>
  <si>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</si>
  <si>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</si>
  <si>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</si>
  <si>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</si>
  <si>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</si>
  <si>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</si>
  <si>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</si>
  <si>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</si>
  <si>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</si>
  <si>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</si>
  <si>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</si>
  <si>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</si>
  <si>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</si>
  <si>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</si>
  <si>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</si>
  <si>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</si>
  <si>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</si>
  <si>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</si>
  <si>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</si>
  <si>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</si>
  <si>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</si>
  <si>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</si>
  <si>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</si>
  <si>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</si>
  <si>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</si>
  <si>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</si>
  <si>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</si>
  <si>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</si>
  <si>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</si>
  <si>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</si>
  <si>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</si>
  <si>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</si>
  <si>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</si>
  <si>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</si>
  <si>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</si>
  <si>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</si>
  <si>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</si>
  <si>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</si>
  <si>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</si>
  <si>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</si>
  <si>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</si>
  <si>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</si>
  <si>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</si>
  <si>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</si>
  <si>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</si>
  <si>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</si>
  <si>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</si>
  <si>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</si>
  <si>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</si>
  <si>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</si>
  <si>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</si>
  <si>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</si>
  <si>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</si>
  <si>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</si>
  <si>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</si>
  <si>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</si>
  <si>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</si>
  <si>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</si>
  <si>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</si>
  <si>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</si>
  <si>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</si>
  <si>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</si>
  <si>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</si>
  <si>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</si>
  <si>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</si>
  <si>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</si>
  <si>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</si>
  <si>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</si>
  <si>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</si>
  <si>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</si>
  <si>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</si>
  <si>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</si>
  <si>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</si>
  <si>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</si>
  <si>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</si>
  <si>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</si>
  <si>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</si>
  <si>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</si>
  <si>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</si>
  <si>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</si>
  <si>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</si>
  <si>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</si>
  <si>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</si>
  <si>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</si>
  <si>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</si>
  <si>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</si>
  <si>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</si>
  <si>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</si>
  <si>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</si>
  <si>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</si>
  <si>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</si>
  <si>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</si>
  <si>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</si>
  <si>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</si>
  <si>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</si>
  <si>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</si>
  <si>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</si>
  <si>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</si>
  <si>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</si>
  <si>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</si>
  <si>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</si>
  <si>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</si>
  <si>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</si>
  <si>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</si>
  <si>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</si>
  <si>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</si>
  <si>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</si>
  <si>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</si>
  <si>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</si>
  <si>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</si>
  <si>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</si>
  <si>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</si>
  <si>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</si>
  <si>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</si>
  <si>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</si>
  <si>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</si>
  <si>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</si>
  <si>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</si>
  <si>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</si>
  <si>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</si>
  <si>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</si>
  <si>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</si>
  <si>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</si>
  <si>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</si>
  <si>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</si>
  <si>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</si>
  <si>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</si>
  <si>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</si>
  <si>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</si>
  <si>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</si>
  <si>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</si>
  <si>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</si>
  <si>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</si>
  <si>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</si>
  <si>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</si>
  <si>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</si>
  <si>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</si>
  <si>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</si>
  <si>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</si>
  <si>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</si>
  <si>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</si>
  <si>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</si>
  <si>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</si>
  <si>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</si>
  <si>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</si>
  <si>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</si>
  <si>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</si>
  <si>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</si>
  <si>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</si>
  <si>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</si>
  <si>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</si>
  <si>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</si>
  <si>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</si>
  <si>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</si>
  <si>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</si>
  <si>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</si>
  <si>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</si>
  <si>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</si>
  <si>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</si>
  <si>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</si>
  <si>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</si>
  <si>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</si>
  <si>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</si>
  <si>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</si>
  <si>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</si>
  <si>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</si>
  <si>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</si>
  <si>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</si>
  <si>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</si>
  <si>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</si>
  <si>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</si>
  <si>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</si>
  <si>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</si>
  <si>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</si>
  <si>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</si>
  <si>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</si>
  <si>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</si>
  <si>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</si>
  <si>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</si>
  <si>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</si>
  <si>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</si>
  <si>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</si>
  <si>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</si>
  <si>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</si>
  <si>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</si>
  <si>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</si>
  <si>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</si>
  <si>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</si>
  <si>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</si>
  <si>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</si>
  <si>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</si>
  <si>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</si>
  <si>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</si>
  <si>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</si>
  <si>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</si>
  <si>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</si>
  <si>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</si>
  <si>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</si>
  <si>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</si>
  <si>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</si>
  <si>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</si>
  <si>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</si>
  <si>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</si>
  <si>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</si>
  <si>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</si>
  <si>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</si>
  <si>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</si>
  <si>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</si>
  <si>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</si>
  <si>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</si>
  <si>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</si>
  <si>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</si>
  <si>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</si>
  <si>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</si>
  <si>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</si>
  <si>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</si>
  <si>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</si>
  <si>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</si>
  <si>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</si>
  <si>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</si>
  <si>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</si>
  <si>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</si>
  <si>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</si>
  <si>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</si>
  <si>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</si>
  <si>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</si>
  <si>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</si>
  <si>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</si>
  <si>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</si>
  <si>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</si>
  <si>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</si>
  <si>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</si>
  <si>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</si>
  <si>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</si>
  <si>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</si>
  <si>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</si>
  <si>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</si>
  <si>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</si>
  <si>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</si>
  <si>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</si>
  <si>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</si>
  <si>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</si>
  <si>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</si>
  <si>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</si>
  <si>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</si>
  <si>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</si>
  <si>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</si>
  <si>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</si>
  <si>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</si>
  <si>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</si>
  <si>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</si>
  <si>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</si>
  <si>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</si>
  <si>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</si>
  <si>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</si>
  <si>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</si>
  <si>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</si>
  <si>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</si>
  <si>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</si>
  <si>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</si>
  <si>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</si>
  <si>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</si>
  <si>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</si>
  <si>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</si>
  <si>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</si>
  <si>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</si>
  <si>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</si>
  <si>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</si>
  <si>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</si>
  <si>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</si>
  <si>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</si>
  <si>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</si>
  <si>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</si>
  <si>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</si>
  <si>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</si>
  <si>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</si>
  <si>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</si>
  <si>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</si>
  <si>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</si>
  <si>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</si>
  <si>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</si>
  <si>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</si>
  <si>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</si>
  <si>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</si>
  <si>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</si>
  <si>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</si>
  <si>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</si>
  <si>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</si>
  <si>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</si>
  <si>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</si>
  <si>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</si>
  <si>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</si>
  <si>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</si>
  <si>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</si>
  <si>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</si>
  <si>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</si>
  <si>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</si>
  <si>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</si>
  <si>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</si>
  <si>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</si>
  <si>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</si>
  <si>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</si>
  <si>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</si>
  <si>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</si>
  <si>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</si>
  <si>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</si>
  <si>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</si>
  <si>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</si>
  <si>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</si>
  <si>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</si>
  <si>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</si>
  <si>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</si>
  <si>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</si>
  <si>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</si>
  <si>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</si>
  <si>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</si>
  <si>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</si>
  <si>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</si>
  <si>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</si>
  <si>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</si>
  <si>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</si>
  <si>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</si>
  <si>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</si>
  <si>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</si>
  <si>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</si>
  <si>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</si>
  <si>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</si>
  <si>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</si>
  <si>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</si>
  <si>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</si>
  <si>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</si>
  <si>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</si>
  <si>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</si>
  <si>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</si>
  <si>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</si>
  <si>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</si>
  <si>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</si>
  <si>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</si>
  <si>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</si>
  <si>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</si>
  <si>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</si>
  <si>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</si>
  <si>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</si>
  <si>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</si>
  <si>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</si>
  <si>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</si>
  <si>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</si>
  <si>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</si>
  <si>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</si>
  <si>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</si>
  <si>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</si>
  <si>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</si>
  <si>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</si>
  <si>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</si>
  <si>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</si>
  <si>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</si>
  <si>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</si>
  <si>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</si>
  <si>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</si>
  <si>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</si>
  <si>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</si>
  <si>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</si>
  <si>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</si>
  <si>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</si>
  <si>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</si>
  <si>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</si>
  <si>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</si>
  <si>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</si>
  <si>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</si>
  <si>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</si>
  <si>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</si>
  <si>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</si>
  <si>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</si>
  <si>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</si>
  <si>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</si>
  <si>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</si>
  <si>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</si>
  <si>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</si>
  <si>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</si>
  <si>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</si>
  <si>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</si>
  <si>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</si>
  <si>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</si>
  <si>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</si>
  <si>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</si>
  <si>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</si>
  <si>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</si>
  <si>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</si>
  <si>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</si>
  <si>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</si>
  <si>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</si>
  <si>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</si>
  <si>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</si>
  <si>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</si>
  <si>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</si>
  <si>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</si>
  <si>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</si>
  <si>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</si>
  <si>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</si>
  <si>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</si>
  <si>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</si>
  <si>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</si>
  <si>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</si>
  <si>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</si>
  <si>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</si>
  <si>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</si>
  <si>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</si>
  <si>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</si>
  <si>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</si>
  <si>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</si>
  <si>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</si>
  <si>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</si>
  <si>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</si>
  <si>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</si>
  <si>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</si>
  <si>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</si>
  <si>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</si>
  <si>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</si>
  <si>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</si>
  <si>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</si>
  <si>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</si>
  <si>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</si>
  <si>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</si>
  <si>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</si>
  <si>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</si>
  <si>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</si>
  <si>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</si>
  <si>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</si>
  <si>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</si>
  <si>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</si>
  <si>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</si>
  <si>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</si>
  <si>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</si>
  <si>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</si>
  <si>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</si>
  <si>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</si>
  <si>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</si>
  <si>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</si>
  <si>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</si>
  <si>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</si>
  <si>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</si>
  <si>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</si>
  <si>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</si>
  <si>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</si>
  <si>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</si>
  <si>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</si>
  <si>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</si>
  <si>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</si>
  <si>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</si>
  <si>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</si>
  <si>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</si>
  <si>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</si>
  <si>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</si>
  <si>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</si>
  <si>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</si>
  <si>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</si>
  <si>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</si>
  <si>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</si>
  <si>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</si>
  <si>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</si>
  <si>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</si>
  <si>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</si>
  <si>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</si>
  <si>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</si>
  <si>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</si>
  <si>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</si>
  <si>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</si>
  <si>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</si>
  <si>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</si>
  <si>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</si>
  <si>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</si>
  <si>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</si>
  <si>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</si>
  <si>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</si>
  <si>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</si>
  <si>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</si>
  <si>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</si>
  <si>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</si>
  <si>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</si>
  <si>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</si>
  <si>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</si>
  <si>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</si>
  <si>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</si>
  <si>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</si>
  <si>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</si>
  <si>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</si>
  <si>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</si>
  <si>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</si>
  <si>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</si>
  <si>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</si>
  <si>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</si>
  <si>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</si>
  <si>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</si>
  <si>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</si>
  <si>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</si>
  <si>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</si>
  <si>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</si>
  <si>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</si>
  <si>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</si>
  <si>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</si>
  <si>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</si>
  <si>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</si>
  <si>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</si>
  <si>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</si>
  <si>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</si>
  <si>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</si>
  <si>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</si>
  <si>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</si>
  <si>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</si>
  <si>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</si>
  <si>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</si>
  <si>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</si>
  <si>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</si>
  <si>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</si>
  <si>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</si>
  <si>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</si>
  <si>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</si>
  <si>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</si>
  <si>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</si>
  <si>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</si>
  <si>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</si>
  <si>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</si>
  <si>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</si>
  <si>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</si>
  <si>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</si>
  <si>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</si>
  <si>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</si>
  <si>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</si>
  <si>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</si>
  <si>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</si>
  <si>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</si>
  <si>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</si>
  <si>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</si>
  <si>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</si>
  <si>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</si>
  <si>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</si>
  <si>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</si>
  <si>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</si>
  <si>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</si>
  <si>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</si>
  <si>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</si>
  <si>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</si>
  <si>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</si>
  <si>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</si>
  <si>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</si>
  <si>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</si>
  <si>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</si>
  <si>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</si>
  <si>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</si>
  <si>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</si>
  <si>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</si>
  <si>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</si>
  <si>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</si>
  <si>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</si>
  <si>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</si>
  <si>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</si>
  <si>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</si>
  <si>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</si>
  <si>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</si>
  <si>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</si>
  <si>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</si>
  <si>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</si>
  <si>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</si>
  <si>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</si>
  <si>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</si>
  <si>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</si>
  <si>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</si>
  <si>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</si>
  <si>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</si>
  <si>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</si>
  <si>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</si>
  <si>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</si>
  <si>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</si>
  <si>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</si>
  <si>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</si>
  <si>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</si>
  <si>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</si>
  <si>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</si>
  <si>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</si>
  <si>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</si>
  <si>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</si>
  <si>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</si>
  <si>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</si>
  <si>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</si>
  <si>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</si>
  <si>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</si>
  <si>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</si>
  <si>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</si>
  <si>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</si>
  <si>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</si>
  <si>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</si>
  <si>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</si>
  <si>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</si>
  <si>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</si>
  <si>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</si>
  <si>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</si>
  <si>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</si>
  <si>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</si>
  <si>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</si>
  <si>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</si>
  <si>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</si>
  <si>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</si>
  <si>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</si>
  <si>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</si>
  <si>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</si>
  <si>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</si>
  <si>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</si>
  <si>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</si>
  <si>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</si>
  <si>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</si>
  <si>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</si>
  <si>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</si>
  <si>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</si>
  <si>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</si>
  <si>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</si>
  <si>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</si>
  <si>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</si>
  <si>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</si>
  <si>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</si>
  <si>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</si>
  <si>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</si>
  <si>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</si>
  <si>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</si>
  <si>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</si>
  <si>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</si>
  <si>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</si>
  <si>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</si>
  <si>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</si>
  <si>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</si>
  <si>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</si>
  <si>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</si>
  <si>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</si>
  <si>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</si>
  <si>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</si>
  <si>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</si>
  <si>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</si>
  <si>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</si>
  <si>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</si>
  <si>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</si>
  <si>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</si>
  <si>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</si>
  <si>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</si>
  <si>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</si>
  <si>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</si>
  <si>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</si>
  <si>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</si>
  <si>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</si>
  <si>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</si>
  <si>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</si>
  <si>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</si>
  <si>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</si>
  <si>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</si>
  <si>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</si>
  <si>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</si>
  <si>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</si>
  <si>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</si>
  <si>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</si>
  <si>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</si>
  <si>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</si>
  <si>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</si>
  <si>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</si>
  <si>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</si>
  <si>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</si>
  <si>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</si>
  <si>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</si>
  <si>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</si>
  <si>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</si>
  <si>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</si>
  <si>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</si>
  <si>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</si>
  <si>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</si>
  <si>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</si>
  <si>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</si>
  <si>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</si>
  <si>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</si>
  <si>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</si>
  <si>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</si>
  <si>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</si>
  <si>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</si>
  <si>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</si>
  <si>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</si>
  <si>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</si>
  <si>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</si>
  <si>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</si>
  <si>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</si>
  <si>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</si>
  <si>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</si>
  <si>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</si>
  <si>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</si>
  <si>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</si>
  <si>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</si>
  <si>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</si>
  <si>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</si>
  <si>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</si>
  <si>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</si>
  <si>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</si>
  <si>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</si>
  <si>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</si>
  <si>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</si>
  <si>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</si>
  <si>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</si>
  <si>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</si>
  <si>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</si>
  <si>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</si>
  <si>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</si>
  <si>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</si>
  <si>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</si>
  <si>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</si>
  <si>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</si>
  <si>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</si>
  <si>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</si>
  <si>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</si>
  <si>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</si>
  <si>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</si>
  <si>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</si>
  <si>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</si>
  <si>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</si>
  <si>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</si>
  <si>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</si>
  <si>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</si>
  <si>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</si>
  <si>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</si>
  <si>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</si>
  <si>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</si>
  <si>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</si>
  <si>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</si>
  <si>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</si>
  <si>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</si>
  <si>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</si>
  <si>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</si>
  <si>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</si>
  <si>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</si>
  <si>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</si>
  <si>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</si>
  <si>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</si>
  <si>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</si>
  <si>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</si>
  <si>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</si>
  <si>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</si>
  <si>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</si>
  <si>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</si>
  <si>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</si>
  <si>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</si>
  <si>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</si>
  <si>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</si>
  <si>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</si>
  <si>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</si>
  <si>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</si>
  <si>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</si>
  <si>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</si>
  <si>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</si>
  <si>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</si>
  <si>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</si>
  <si>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</si>
  <si>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</si>
  <si>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</si>
  <si>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</si>
  <si>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</si>
  <si>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</si>
  <si>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</si>
  <si>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</si>
  <si>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</si>
  <si>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</si>
  <si>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</si>
  <si>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</si>
  <si>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</si>
  <si>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</si>
  <si>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</si>
  <si>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</si>
  <si>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</si>
  <si>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</si>
  <si>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</si>
  <si>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</si>
  <si>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</si>
  <si>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</si>
  <si>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</si>
  <si>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</si>
  <si>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</si>
  <si>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</si>
  <si>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</si>
  <si>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</si>
  <si>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</si>
  <si>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</si>
  <si>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</si>
  <si>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</si>
  <si>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</si>
  <si>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</si>
  <si>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</si>
  <si>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</si>
  <si>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</si>
  <si>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</si>
  <si>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</si>
  <si>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</si>
  <si>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</si>
  <si>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</si>
  <si>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</si>
  <si>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</si>
  <si>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</si>
  <si>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</si>
  <si>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</si>
  <si>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</si>
  <si>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</si>
  <si>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</si>
  <si>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</si>
  <si>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</si>
  <si>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</si>
  <si>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</si>
  <si>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</si>
  <si>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</si>
  <si>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</si>
  <si>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</si>
  <si>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</si>
  <si>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</si>
  <si>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</si>
  <si>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</si>
  <si>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</si>
  <si>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</si>
  <si>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</si>
  <si>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</si>
  <si>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</si>
  <si>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</si>
  <si>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</si>
  <si>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</si>
  <si>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</si>
  <si>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</si>
  <si>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</si>
  <si>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</si>
  <si>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</si>
  <si>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</si>
  <si>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</si>
  <si>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</si>
  <si>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</si>
  <si>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</si>
  <si>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</si>
  <si>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</si>
  <si>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</si>
  <si>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</si>
  <si>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</si>
  <si>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</si>
  <si>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</si>
  <si>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</si>
  <si>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</si>
  <si>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</si>
  <si>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</si>
  <si>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</si>
  <si>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</si>
  <si>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</si>
  <si>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</si>
  <si>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</si>
  <si>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</si>
  <si>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</si>
  <si>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</si>
  <si>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</si>
  <si>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</si>
  <si>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</si>
  <si>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</si>
  <si>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</si>
  <si>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</si>
  <si>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</si>
  <si>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</si>
  <si>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</si>
  <si>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</si>
  <si>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</si>
  <si>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</si>
  <si>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</si>
  <si>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</si>
  <si>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</si>
  <si>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</si>
  <si>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</si>
  <si>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</si>
  <si>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</si>
  <si>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</si>
  <si>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</si>
  <si>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</si>
  <si>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</si>
  <si>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</si>
  <si>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</si>
  <si>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</si>
  <si>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</si>
  <si>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</si>
  <si>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</si>
  <si>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</si>
  <si>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</si>
  <si>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</si>
  <si>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</si>
  <si>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</si>
  <si>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</si>
  <si>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</si>
  <si>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</si>
  <si>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</si>
  <si>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</si>
  <si>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</si>
  <si>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</si>
  <si>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</si>
  <si>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</si>
  <si>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</si>
  <si>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</si>
  <si>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</si>
  <si>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</si>
  <si>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</si>
  <si>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</si>
  <si>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</si>
  <si>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</si>
  <si>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</si>
  <si>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</si>
  <si>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</si>
  <si>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</si>
  <si>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</si>
  <si>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</si>
  <si>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</si>
  <si>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</si>
  <si>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</si>
  <si>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</si>
  <si>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</si>
  <si>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</si>
  <si>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</si>
  <si>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</si>
  <si>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</si>
  <si>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</si>
  <si>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</si>
  <si>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</si>
  <si>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</si>
  <si>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</si>
  <si>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</si>
  <si>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</si>
  <si>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</si>
  <si>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</si>
  <si>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</si>
  <si>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</si>
  <si>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</si>
  <si>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</si>
  <si>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</si>
  <si>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</si>
  <si>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</si>
  <si>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</si>
  <si>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</si>
  <si>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</si>
  <si>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</si>
  <si>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</si>
  <si>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</si>
  <si>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</si>
  <si>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</si>
  <si>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</si>
  <si>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</si>
  <si>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</si>
  <si>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</si>
  <si>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</si>
  <si>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</si>
  <si>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</si>
  <si>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</si>
  <si>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</si>
  <si>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</si>
  <si>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</si>
  <si>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</si>
  <si>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</si>
  <si>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</si>
  <si>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</si>
  <si>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</si>
  <si>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</si>
  <si>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</si>
  <si>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</si>
  <si>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</si>
  <si>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</si>
  <si>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</si>
  <si>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</si>
  <si>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</si>
  <si>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</si>
  <si>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</si>
  <si>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</si>
  <si>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</si>
  <si>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</si>
  <si>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</si>
  <si>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</si>
  <si>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</si>
  <si>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</si>
  <si>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</si>
  <si>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</si>
  <si>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</si>
  <si>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</si>
  <si>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</si>
  <si>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</si>
  <si>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</si>
  <si>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</si>
  <si>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</si>
  <si>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</si>
  <si>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</si>
  <si>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</si>
  <si>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</si>
  <si>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</si>
  <si>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</si>
  <si>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</si>
  <si>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</si>
  <si>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</si>
  <si>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</si>
  <si>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</si>
  <si>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</si>
  <si>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</si>
  <si>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</si>
  <si>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</si>
  <si>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</si>
  <si>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</si>
  <si>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</si>
  <si>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</si>
  <si>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</si>
  <si>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</si>
  <si>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</si>
  <si>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</si>
  <si>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</si>
  <si>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</si>
  <si>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</si>
  <si>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</si>
  <si>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</si>
  <si>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</si>
  <si>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</si>
  <si>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</si>
  <si>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</si>
  <si>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</si>
  <si>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</si>
  <si>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</si>
  <si>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</si>
  <si>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</si>
  <si>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</si>
  <si>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</si>
  <si>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</si>
  <si>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</si>
  <si>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</si>
  <si>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</si>
  <si>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</si>
  <si>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</si>
  <si>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</si>
  <si>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</si>
  <si>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</si>
  <si>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</si>
  <si>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</si>
  <si>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</si>
  <si>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</si>
  <si>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</si>
  <si>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</si>
  <si>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</si>
  <si>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</si>
  <si>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</si>
  <si>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</si>
  <si>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</si>
  <si>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</si>
  <si>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</si>
  <si>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</si>
  <si>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</si>
  <si>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</si>
  <si>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</si>
  <si>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</si>
  <si>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</si>
  <si>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</si>
  <si>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</si>
  <si>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</si>
  <si>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</si>
  <si>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</si>
  <si>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</si>
  <si>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</si>
  <si>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</si>
  <si>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</si>
  <si>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</si>
  <si>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</si>
  <si>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</si>
  <si>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</si>
  <si>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</si>
  <si>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</si>
  <si>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</si>
  <si>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</si>
  <si>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</si>
  <si>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</si>
  <si>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</si>
  <si>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</si>
  <si>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</si>
  <si>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</si>
  <si>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</si>
  <si>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</si>
  <si>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</si>
  <si>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</si>
  <si>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</si>
  <si>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</si>
  <si>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</si>
  <si>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</si>
  <si>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</si>
  <si>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</si>
  <si>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</si>
  <si>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</si>
  <si>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</si>
  <si>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</si>
  <si>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</si>
  <si>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</si>
  <si>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</si>
  <si>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</si>
  <si>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</si>
  <si>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</si>
  <si>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</si>
  <si>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</si>
  <si>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</si>
  <si>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</si>
  <si>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</si>
  <si>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</si>
  <si>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</si>
  <si>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</si>
  <si>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</si>
  <si>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</si>
  <si>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</si>
  <si>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</si>
  <si>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</si>
  <si>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</si>
  <si>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</si>
  <si>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</si>
  <si>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</si>
  <si>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</si>
  <si>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</si>
  <si>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</si>
  <si>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</si>
  <si>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</si>
  <si>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</si>
  <si>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</si>
  <si>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</si>
  <si>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</si>
  <si>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</si>
  <si>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</si>
  <si>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</si>
  <si>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</si>
  <si>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</si>
  <si>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</si>
  <si>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</si>
  <si>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</si>
  <si>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</si>
  <si>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</si>
  <si>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</si>
  <si>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</si>
  <si>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</si>
  <si>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</si>
  <si>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</si>
  <si>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</si>
  <si>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</si>
  <si>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</si>
  <si>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</si>
  <si>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</si>
  <si>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</si>
  <si>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</si>
  <si>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</si>
  <si>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</si>
  <si>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</si>
  <si>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</si>
  <si>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</si>
  <si>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</si>
  <si>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</si>
  <si>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</si>
  <si>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</si>
  <si>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</si>
  <si>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</si>
  <si>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</si>
  <si>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</si>
  <si>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</si>
  <si>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</si>
  <si>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</si>
  <si>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</si>
  <si>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</si>
  <si>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</si>
  <si>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</si>
  <si>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</si>
  <si>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</si>
  <si>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</si>
  <si>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</si>
  <si>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</si>
  <si>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</si>
  <si>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</si>
  <si>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</si>
  <si>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</si>
  <si>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</si>
  <si>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</si>
  <si>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</si>
  <si>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</si>
  <si>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</si>
  <si>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</si>
  <si>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</si>
  <si>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</si>
  <si>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</si>
  <si>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</si>
  <si>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</si>
  <si>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</si>
  <si>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</si>
  <si>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</si>
  <si>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</si>
  <si>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</si>
  <si>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</si>
  <si>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</si>
  <si>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</si>
  <si>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</si>
  <si>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</si>
  <si>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</si>
  <si>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</si>
  <si>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</si>
  <si>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</si>
  <si>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</si>
  <si>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</si>
  <si>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</si>
  <si>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</si>
  <si>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</si>
  <si>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</si>
  <si>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</si>
  <si>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</si>
  <si>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</si>
  <si>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</si>
  <si>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</si>
  <si>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</si>
  <si>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</si>
  <si>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</si>
  <si>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</si>
  <si>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</si>
  <si>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</si>
  <si>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</si>
  <si>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</si>
  <si>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</si>
  <si>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</si>
  <si>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</si>
  <si>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</si>
  <si>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</si>
  <si>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</si>
  <si>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</si>
  <si>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</si>
  <si>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</si>
  <si>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</si>
  <si>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</si>
  <si>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</si>
  <si>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</si>
  <si>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</si>
  <si>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</si>
  <si>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</si>
  <si>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</si>
  <si>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</si>
  <si>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</si>
  <si>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</si>
  <si>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</si>
  <si>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</si>
  <si>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</si>
  <si>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</si>
  <si>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</si>
  <si>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</si>
  <si>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</si>
  <si>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</si>
  <si>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</si>
  <si>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</si>
  <si>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</si>
  <si>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</si>
  <si>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</si>
  <si>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</si>
  <si>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</si>
  <si>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</si>
  <si>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</si>
  <si>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</si>
  <si>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</si>
  <si>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</si>
  <si>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</si>
  <si>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</si>
  <si>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</si>
  <si>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</si>
  <si>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</si>
  <si>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</si>
  <si>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</si>
  <si>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</si>
  <si>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</si>
  <si>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</si>
  <si>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</si>
  <si>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</si>
  <si>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</si>
  <si>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</si>
  <si>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</si>
  <si>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</si>
  <si>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</si>
  <si>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</si>
  <si>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</si>
  <si>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</si>
  <si>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</si>
  <si>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</si>
  <si>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</si>
  <si>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</si>
  <si>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</si>
  <si>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</si>
  <si>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</si>
  <si>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</si>
  <si>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</si>
  <si>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</si>
  <si>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</si>
  <si>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</si>
  <si>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</si>
  <si>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</si>
  <si>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</si>
  <si>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</si>
  <si>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</si>
  <si>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</si>
  <si>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</si>
  <si>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</si>
  <si>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</si>
  <si>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</si>
  <si>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</si>
  <si>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</si>
  <si>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</si>
  <si>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</si>
  <si>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</si>
  <si>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</si>
  <si>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</si>
  <si>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</si>
  <si>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</si>
  <si>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</si>
  <si>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</si>
  <si>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</si>
  <si>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</si>
  <si>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</si>
  <si>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</si>
  <si>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</si>
  <si>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</si>
  <si>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</si>
  <si>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</si>
  <si>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</si>
  <si>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</si>
  <si>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</si>
  <si>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</si>
  <si>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</si>
  <si>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</si>
  <si>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</si>
  <si>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</si>
  <si>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</si>
  <si>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</si>
  <si>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</si>
  <si>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</si>
  <si>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</si>
  <si>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</si>
  <si>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</si>
  <si>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</si>
  <si>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</si>
  <si>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</si>
  <si>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</si>
  <si>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</si>
  <si>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</si>
  <si>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</si>
  <si>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</si>
  <si>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</si>
  <si>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</si>
  <si>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</si>
  <si>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</si>
  <si>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</si>
  <si>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</si>
  <si>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</si>
  <si>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</si>
  <si>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</si>
  <si>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</si>
  <si>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</si>
  <si>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</si>
  <si>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</si>
  <si>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</si>
  <si>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</si>
  <si>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</si>
  <si>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</si>
  <si>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</si>
  <si>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</si>
  <si>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</si>
  <si>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</si>
  <si>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</si>
  <si>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</si>
  <si>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</si>
  <si>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</si>
  <si>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</si>
  <si>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</si>
  <si>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</si>
  <si>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</si>
  <si>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</si>
  <si>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</si>
  <si>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</si>
  <si>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</si>
  <si>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</si>
  <si>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</si>
  <si>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</si>
  <si>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</si>
  <si>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</si>
  <si>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</si>
  <si>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</si>
  <si>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</si>
  <si>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</si>
  <si>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</si>
  <si>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</si>
  <si>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</si>
  <si>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</si>
  <si>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</si>
  <si>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</si>
  <si>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</si>
  <si>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</si>
  <si>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</si>
  <si>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</si>
  <si>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</si>
  <si>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</si>
  <si>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</si>
  <si>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</si>
  <si>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</si>
  <si>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</si>
  <si>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</si>
  <si>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</si>
  <si>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</si>
  <si>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</si>
  <si>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</si>
  <si>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</si>
  <si>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</si>
  <si>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</si>
  <si>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</si>
  <si>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</si>
  <si>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</si>
  <si>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</si>
  <si>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</si>
  <si>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</si>
  <si>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</si>
  <si>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</si>
  <si>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</si>
  <si>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</si>
  <si>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</si>
  <si>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</si>
  <si>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</si>
  <si>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</si>
  <si>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</si>
  <si>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</si>
  <si>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</si>
  <si>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</si>
  <si>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</si>
  <si>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</si>
  <si>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</si>
  <si>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</si>
  <si>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</si>
  <si>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</si>
  <si>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</si>
  <si>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</si>
  <si>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</si>
  <si>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</si>
  <si>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</si>
  <si>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</si>
  <si>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</si>
  <si>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</si>
  <si>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</si>
  <si>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</si>
  <si>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</si>
  <si>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</si>
  <si>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</si>
  <si>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</si>
  <si>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</si>
  <si>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</si>
  <si>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</si>
  <si>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</si>
  <si>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</si>
  <si>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</si>
  <si>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</si>
  <si>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</si>
  <si>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</si>
  <si>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</si>
  <si>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</si>
  <si>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</si>
  <si>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</si>
  <si>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</si>
  <si>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</si>
  <si>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</si>
  <si>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</si>
  <si>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</si>
  <si>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</si>
  <si>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</si>
  <si>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</si>
  <si>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</si>
  <si>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</si>
  <si>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</si>
  <si>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</si>
  <si>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</si>
  <si>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</si>
  <si>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</si>
  <si>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</si>
  <si>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</si>
  <si>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</si>
  <si>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</si>
  <si>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</si>
  <si>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</si>
  <si>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</si>
  <si>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</si>
  <si>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</si>
  <si>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</si>
  <si>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</si>
  <si>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</si>
  <si>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</si>
  <si>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</si>
  <si>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</si>
  <si>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</si>
  <si>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</si>
  <si>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</si>
  <si>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</si>
  <si>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</si>
  <si>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</si>
  <si>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</si>
  <si>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</si>
  <si>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</si>
  <si>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</si>
  <si>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</si>
  <si>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</si>
  <si>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</si>
  <si>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</si>
  <si>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</si>
  <si>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</si>
  <si>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</si>
  <si>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</si>
  <si>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</si>
  <si>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</si>
  <si>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</si>
  <si>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</si>
  <si>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</si>
  <si>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</si>
  <si>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</si>
  <si>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</si>
  <si>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</si>
  <si>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</si>
  <si>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</si>
  <si>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</si>
  <si>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</si>
  <si>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</si>
  <si>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</si>
  <si>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</si>
  <si>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</si>
  <si>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</si>
  <si>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</si>
  <si>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</si>
  <si>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</si>
  <si>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</si>
  <si>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</si>
  <si>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</si>
  <si>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</si>
  <si>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</si>
  <si>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</si>
  <si>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</si>
  <si>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</si>
  <si>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</si>
  <si>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</si>
  <si>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</si>
  <si>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</si>
  <si>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</si>
  <si>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</si>
  <si>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</si>
  <si>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</si>
  <si>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</si>
  <si>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</si>
  <si>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</si>
  <si>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</si>
  <si>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</si>
  <si>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</si>
  <si>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</si>
  <si>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</si>
  <si>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</si>
  <si>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</si>
  <si>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</si>
  <si>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</si>
  <si>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</si>
  <si>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</si>
  <si>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</si>
  <si>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</si>
  <si>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</si>
  <si>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</si>
  <si>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</si>
  <si>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</si>
  <si>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</si>
  <si>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</si>
  <si>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</si>
  <si>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</si>
  <si>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</si>
  <si>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</si>
  <si>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</si>
  <si>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</si>
  <si>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</si>
  <si>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</si>
  <si>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</si>
  <si>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</si>
  <si>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</si>
  <si>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</si>
  <si>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</si>
  <si>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</si>
  <si>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</si>
  <si>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</si>
  <si>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</si>
  <si>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</si>
  <si>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</si>
  <si>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</si>
  <si>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</si>
  <si>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</si>
  <si>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</si>
  <si>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</si>
  <si>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</si>
  <si>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</si>
  <si>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</si>
  <si>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</si>
  <si>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</si>
  <si>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</si>
  <si>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</si>
  <si>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</si>
  <si>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</si>
  <si>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</si>
  <si>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</si>
  <si>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</si>
  <si>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</si>
  <si>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</si>
  <si>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</si>
  <si>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</si>
  <si>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</si>
  <si>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</si>
  <si>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</si>
  <si>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</si>
  <si>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</si>
  <si>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</si>
  <si>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</si>
  <si>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</si>
  <si>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</si>
  <si>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</si>
  <si>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</si>
  <si>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</si>
  <si>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</si>
  <si>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</si>
  <si>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</si>
  <si>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</si>
  <si>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</si>
  <si>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</si>
  <si>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</si>
  <si>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</si>
  <si>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</si>
  <si>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</si>
  <si>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</si>
  <si>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</si>
  <si>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</si>
  <si>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</si>
  <si>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</si>
  <si>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</si>
  <si>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</si>
  <si>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</si>
  <si>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</si>
  <si>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</si>
  <si>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</si>
  <si>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</si>
  <si>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</si>
  <si>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</si>
  <si>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</si>
  <si>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</si>
  <si>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</si>
  <si>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</si>
  <si>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</si>
  <si>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</si>
  <si>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</si>
  <si>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</si>
  <si>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</si>
  <si>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</si>
  <si>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</si>
  <si>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</si>
  <si>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</si>
  <si>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</si>
  <si>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</si>
  <si>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</si>
  <si>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</si>
  <si>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</si>
  <si>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</si>
  <si>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</si>
  <si>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</si>
  <si>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</si>
  <si>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</si>
  <si>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</si>
  <si>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</si>
  <si>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</si>
  <si>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</si>
  <si>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</si>
  <si>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</si>
  <si>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</si>
  <si>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</si>
  <si>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</si>
  <si>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</si>
  <si>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</si>
  <si>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</si>
  <si>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</si>
  <si>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</si>
  <si>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</si>
  <si>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</si>
  <si>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</si>
  <si>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</si>
  <si>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</si>
  <si>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</si>
  <si>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</si>
  <si>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</si>
  <si>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</si>
  <si>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</si>
  <si>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</si>
  <si>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</si>
  <si>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</si>
  <si>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</si>
  <si>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</si>
  <si>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</si>
  <si>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</si>
  <si>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</si>
  <si>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</si>
  <si>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</si>
  <si>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</si>
  <si>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</si>
  <si>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</si>
  <si>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</si>
  <si>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</si>
  <si>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</si>
  <si>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</si>
  <si>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</si>
  <si>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</si>
  <si>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</si>
  <si>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</si>
  <si>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</si>
  <si>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</si>
  <si>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</si>
  <si>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</si>
  <si>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</si>
  <si>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</si>
  <si>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</si>
  <si>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</si>
  <si>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</si>
  <si>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</si>
  <si>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</si>
  <si>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</si>
  <si>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</si>
  <si>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</si>
  <si>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</si>
  <si>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</si>
  <si>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</si>
  <si>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</si>
  <si>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</si>
  <si>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</si>
  <si>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</si>
  <si>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</si>
  <si>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</si>
  <si>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</si>
  <si>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</si>
  <si>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</si>
  <si>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</si>
  <si>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</si>
  <si>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</si>
  <si>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</si>
  <si>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</si>
  <si>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</si>
  <si>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</si>
  <si>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</si>
  <si>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</si>
  <si>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</si>
  <si>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</si>
  <si>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</si>
  <si>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</si>
  <si>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</si>
  <si>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</si>
  <si>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</si>
  <si>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</si>
  <si>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</si>
  <si>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</si>
  <si>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</si>
  <si>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</si>
  <si>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</si>
  <si>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</si>
  <si>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</si>
  <si>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</si>
  <si>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</si>
  <si>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</si>
  <si>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</si>
  <si>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</si>
  <si>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</si>
  <si>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</si>
  <si>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</si>
  <si>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</si>
  <si>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</si>
  <si>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</si>
  <si>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</si>
  <si>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</si>
  <si>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</si>
  <si>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</si>
  <si>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</si>
  <si>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</si>
  <si>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</si>
  <si>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</si>
  <si>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</si>
  <si>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</si>
  <si>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</si>
  <si>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</si>
  <si>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</si>
  <si>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</si>
  <si>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</si>
  <si>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</si>
  <si>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</si>
  <si>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</si>
  <si>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</si>
  <si>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</si>
  <si>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</si>
  <si>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</si>
  <si>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</si>
  <si>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</si>
  <si>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</si>
  <si>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</si>
  <si>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</si>
  <si>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</si>
  <si>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</si>
  <si>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</si>
  <si>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</si>
  <si>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</si>
  <si>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</si>
  <si>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</si>
  <si>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</si>
  <si>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</si>
  <si>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</si>
  <si>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</si>
  <si>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</si>
  <si>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</si>
  <si>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</si>
  <si>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</si>
  <si>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</si>
  <si>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</si>
  <si>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</si>
  <si>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</si>
  <si>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</si>
  <si>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</si>
  <si>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</si>
  <si>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</si>
  <si>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</si>
  <si>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</si>
  <si>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</si>
  <si>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</si>
  <si>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</si>
  <si>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</si>
  <si>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</si>
  <si>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</si>
  <si>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</si>
  <si>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</si>
  <si>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</si>
  <si>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</si>
  <si>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</si>
  <si>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</si>
  <si>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</si>
  <si>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</si>
  <si>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</si>
  <si>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</si>
  <si>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</si>
  <si>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</si>
  <si>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</si>
  <si>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</si>
  <si>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</si>
  <si>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</si>
  <si>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</si>
  <si>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</si>
  <si>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</si>
  <si>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</si>
  <si>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</si>
  <si>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</si>
  <si>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</si>
  <si>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</si>
  <si>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</si>
  <si>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</si>
  <si>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</si>
  <si>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</si>
  <si>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</si>
  <si>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</si>
  <si>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</si>
  <si>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</si>
  <si>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</si>
  <si>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</si>
  <si>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</si>
  <si>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</si>
  <si>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</si>
  <si>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</si>
  <si>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</si>
  <si>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</si>
  <si>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</si>
  <si>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</si>
  <si>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</si>
  <si>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</si>
  <si>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</si>
  <si>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</si>
  <si>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</si>
  <si>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</si>
  <si>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</si>
  <si>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</si>
  <si>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</si>
  <si>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</si>
  <si>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</si>
  <si>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</si>
  <si>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</si>
  <si>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</si>
  <si>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</si>
  <si>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</si>
  <si>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</si>
  <si>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</si>
  <si>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</si>
  <si>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</si>
  <si>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</si>
  <si>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</si>
  <si>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</si>
  <si>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</si>
  <si>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</si>
  <si>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</si>
  <si>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</si>
  <si>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</si>
  <si>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</si>
  <si>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</si>
  <si>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</si>
  <si>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</si>
  <si>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</si>
  <si>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</si>
  <si>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</si>
  <si>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</si>
  <si>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</si>
  <si>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</si>
  <si>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</si>
  <si>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</si>
  <si>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</si>
  <si>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</si>
  <si>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</si>
  <si>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</si>
  <si>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</si>
  <si>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</si>
  <si>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</si>
  <si>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</si>
  <si>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</si>
  <si>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</si>
  <si>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</si>
  <si>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</si>
  <si>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</si>
  <si>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</si>
  <si>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</si>
  <si>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</si>
  <si>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</si>
  <si>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</si>
  <si>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</si>
  <si>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</si>
  <si>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</si>
  <si>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</si>
  <si>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</si>
  <si>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</si>
  <si>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</si>
  <si>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</si>
  <si>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</si>
  <si>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</si>
  <si>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</si>
  <si>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</si>
  <si>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</si>
  <si>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</si>
  <si>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</si>
  <si>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</si>
  <si>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</si>
  <si>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</si>
  <si>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</si>
  <si>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</si>
  <si>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</si>
  <si>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</si>
  <si>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</si>
  <si>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</si>
  <si>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</si>
  <si>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</si>
  <si>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</si>
  <si>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</si>
  <si>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</si>
  <si>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</si>
  <si>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</si>
  <si>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</si>
  <si>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</si>
  <si>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</si>
  <si>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</si>
  <si>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</si>
  <si>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</si>
  <si>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</si>
  <si>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</si>
  <si>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</si>
  <si>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</si>
  <si>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</si>
  <si>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</si>
  <si>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</si>
  <si>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</si>
  <si>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</si>
  <si>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</si>
  <si>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</si>
  <si>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</si>
  <si>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</si>
  <si>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</si>
  <si>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</si>
  <si>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</si>
  <si>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</si>
  <si>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</si>
  <si>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</si>
  <si>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</si>
  <si>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</si>
  <si>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</si>
  <si>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</si>
  <si>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</si>
  <si>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</si>
  <si>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</si>
  <si>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</si>
  <si>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</si>
  <si>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</si>
  <si>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</si>
  <si>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</si>
  <si>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</si>
  <si>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</si>
  <si>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</si>
  <si>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</si>
  <si>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</si>
  <si>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</si>
  <si>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</si>
  <si>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</si>
  <si>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</si>
  <si>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</si>
  <si>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</si>
  <si>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</si>
  <si>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</si>
  <si>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</si>
  <si>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</si>
  <si>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</si>
  <si>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</si>
  <si>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</si>
  <si>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</si>
  <si>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</si>
  <si>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</si>
  <si>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</si>
  <si>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</si>
  <si>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</si>
  <si>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</si>
  <si>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</si>
  <si>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</si>
  <si>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</si>
  <si>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</si>
  <si>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</si>
  <si>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</si>
  <si>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</si>
  <si>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</si>
  <si>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</si>
  <si>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</si>
  <si>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</si>
  <si>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</si>
  <si>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</si>
  <si>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</si>
  <si>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</si>
  <si>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</si>
  <si>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</si>
  <si>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</si>
  <si>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</si>
  <si>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</si>
  <si>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</si>
  <si>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</si>
  <si>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</si>
  <si>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</si>
  <si>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</si>
  <si>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</si>
  <si>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</si>
  <si>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</si>
  <si>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</si>
  <si>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</si>
  <si>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</si>
  <si>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</si>
  <si>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</si>
  <si>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</si>
  <si>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</si>
  <si>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</si>
  <si>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</si>
  <si>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</si>
  <si>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</si>
  <si>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</si>
  <si>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</si>
  <si>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</si>
  <si>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</si>
  <si>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</si>
  <si>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</si>
  <si>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</si>
  <si>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</si>
  <si>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</si>
  <si>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</si>
  <si>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</si>
  <si>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</si>
  <si>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</si>
  <si>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</si>
  <si>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</si>
  <si>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</si>
  <si>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</si>
  <si>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</si>
  <si>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</si>
  <si>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</si>
  <si>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</si>
  <si>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</si>
  <si>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</si>
  <si>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</si>
  <si>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</si>
  <si>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</si>
  <si>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</si>
  <si>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</si>
  <si>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</si>
  <si>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</si>
  <si>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</si>
  <si>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</si>
  <si>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</si>
  <si>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</si>
  <si>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</si>
  <si>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</si>
  <si>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</si>
  <si>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</si>
  <si>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</si>
  <si>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</si>
  <si>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</si>
  <si>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</si>
  <si>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</si>
  <si>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</si>
  <si>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</si>
  <si>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</si>
  <si>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</si>
  <si>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</si>
  <si>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</si>
  <si>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</si>
  <si>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</si>
  <si>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</si>
  <si>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</si>
  <si>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</si>
  <si>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</si>
  <si>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</si>
  <si>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</si>
  <si>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</si>
  <si>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</si>
  <si>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</si>
  <si>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</si>
  <si>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</si>
  <si>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</si>
  <si>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</si>
  <si>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</si>
  <si>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</si>
  <si>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</si>
  <si>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</si>
  <si>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</si>
  <si>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</si>
  <si>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</si>
  <si>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</si>
  <si>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</si>
  <si>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</si>
  <si>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</si>
  <si>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</si>
  <si>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</si>
  <si>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</si>
  <si>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</si>
  <si>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</si>
  <si>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</si>
  <si>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</si>
  <si>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</si>
  <si>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</si>
  <si>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</si>
  <si>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</si>
  <si>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</si>
  <si>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</si>
  <si>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</si>
  <si>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</si>
  <si>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</si>
  <si>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</si>
  <si>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</si>
  <si>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</si>
  <si>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</si>
  <si>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</si>
  <si>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</si>
  <si>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</si>
  <si>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</si>
  <si>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</si>
  <si>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</si>
  <si>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</si>
  <si>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</si>
  <si>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</si>
  <si>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</si>
  <si>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</si>
  <si>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</si>
  <si>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</si>
  <si>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</si>
  <si>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</si>
  <si>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</si>
  <si>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</si>
  <si>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</si>
  <si>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</si>
  <si>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</si>
  <si>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</si>
  <si>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</si>
  <si>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</si>
  <si>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</si>
  <si>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</si>
  <si>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</si>
  <si>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</si>
  <si>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</si>
  <si>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</si>
  <si>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</si>
  <si>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</si>
  <si>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</si>
  <si>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</si>
  <si>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</si>
  <si>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</si>
  <si>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</si>
  <si>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</si>
  <si>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</si>
  <si>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</si>
  <si>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</si>
  <si>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</si>
  <si>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</si>
  <si>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</si>
  <si>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</si>
  <si>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</si>
  <si>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</si>
  <si>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</si>
  <si>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</si>
  <si>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</si>
  <si>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</si>
  <si>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</si>
  <si>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</si>
  <si>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</si>
  <si>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</si>
  <si>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</si>
  <si>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</si>
  <si>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</si>
  <si>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</si>
  <si>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</si>
  <si>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</si>
  <si>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</si>
  <si>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</si>
  <si>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</si>
  <si>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</si>
  <si>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</si>
  <si>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</si>
  <si>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</si>
  <si>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</si>
  <si>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</si>
  <si>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</si>
  <si>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</si>
  <si>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</si>
  <si>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</si>
  <si>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</si>
  <si>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</si>
  <si>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</si>
  <si>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</si>
  <si>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</si>
  <si>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</si>
  <si>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</si>
  <si>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</si>
  <si>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</si>
  <si>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</si>
  <si>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</si>
  <si>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</si>
  <si>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</si>
  <si>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</si>
  <si>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</si>
  <si>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</si>
  <si>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</si>
  <si>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</si>
  <si>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</si>
  <si>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</si>
  <si>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</si>
  <si>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</si>
  <si>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</si>
  <si>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</si>
  <si>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</si>
  <si>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</si>
  <si>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</si>
  <si>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</si>
  <si>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</si>
  <si>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</si>
  <si>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</si>
  <si>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</si>
  <si>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</si>
  <si>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</si>
  <si>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</si>
  <si>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</si>
  <si>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</si>
  <si>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</si>
  <si>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</si>
  <si>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</si>
  <si>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</si>
  <si>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</si>
  <si>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</si>
  <si>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</si>
  <si>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</si>
  <si>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</si>
  <si>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</si>
  <si>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</si>
  <si>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</si>
  <si>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</si>
  <si>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</si>
  <si>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</si>
  <si>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</si>
  <si>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</si>
  <si>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</si>
  <si>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</si>
  <si>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</si>
  <si>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</si>
  <si>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</si>
  <si>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</si>
  <si>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</si>
  <si>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</si>
  <si>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</si>
  <si>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</si>
  <si>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</si>
  <si>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</si>
  <si>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</si>
  <si>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</si>
  <si>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</si>
  <si>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</si>
  <si>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</si>
  <si>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</si>
  <si>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</si>
  <si>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</si>
  <si>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</si>
  <si>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</si>
  <si>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</si>
  <si>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</si>
  <si>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</si>
  <si>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</si>
  <si>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</si>
  <si>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</si>
  <si>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</si>
  <si>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</si>
  <si>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</si>
  <si>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</si>
  <si>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</si>
  <si>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</si>
  <si>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</si>
  <si>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</si>
  <si>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</si>
  <si>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</si>
  <si>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</si>
  <si>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</si>
  <si>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</si>
  <si>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</si>
  <si>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</si>
  <si>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</si>
  <si>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</si>
  <si>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</si>
  <si>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</si>
  <si>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</si>
  <si>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</si>
  <si>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</si>
  <si>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</si>
  <si>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</si>
  <si>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</si>
  <si>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</si>
  <si>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</si>
  <si>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</si>
  <si>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</si>
  <si>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</si>
  <si>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</si>
  <si>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</si>
  <si>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</si>
  <si>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</si>
  <si>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</si>
  <si>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</si>
  <si>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</si>
  <si>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</si>
  <si>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</si>
  <si>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</si>
  <si>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</si>
  <si>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</si>
  <si>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</si>
  <si>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</si>
  <si>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</si>
  <si>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</si>
  <si>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</si>
  <si>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</si>
  <si>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</si>
  <si>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</si>
  <si>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</si>
  <si>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</si>
  <si>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</si>
  <si>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</si>
  <si>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</si>
  <si>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</si>
  <si>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</si>
  <si>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</si>
  <si>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</si>
  <si>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</si>
  <si>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</si>
  <si>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</si>
  <si>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</si>
  <si>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</si>
  <si>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</si>
  <si>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</si>
  <si>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</si>
  <si>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</si>
  <si>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</si>
  <si>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</si>
  <si>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</si>
  <si>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</si>
  <si>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</si>
  <si>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</si>
  <si>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</si>
  <si>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</si>
  <si>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</si>
  <si>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</si>
  <si>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</si>
  <si>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</si>
  <si>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</si>
  <si>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</si>
  <si>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</si>
  <si>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</si>
  <si>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</si>
  <si>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</si>
  <si>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</si>
  <si>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</si>
  <si>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</si>
  <si>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</si>
  <si>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</si>
  <si>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</si>
  <si>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</si>
  <si>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</si>
  <si>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</si>
  <si>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</si>
  <si>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</si>
  <si>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</si>
  <si>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</si>
  <si>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</si>
  <si>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</si>
  <si>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</si>
  <si>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</si>
  <si>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</si>
  <si>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</si>
  <si>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</si>
  <si>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</si>
  <si>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</si>
  <si>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</si>
  <si>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</si>
  <si>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</si>
  <si>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</si>
  <si>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</si>
  <si>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</si>
  <si>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</si>
  <si>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</si>
  <si>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</si>
  <si>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</si>
  <si>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</si>
  <si>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</si>
  <si>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</si>
  <si>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</si>
  <si>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</si>
  <si>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</si>
  <si>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</si>
  <si>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</si>
  <si>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</si>
  <si>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</si>
  <si>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</si>
  <si>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</si>
  <si>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</si>
  <si>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</si>
  <si>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</si>
  <si>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</si>
  <si>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</si>
  <si>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</si>
  <si>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</si>
  <si>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</si>
  <si>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</si>
  <si>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</si>
  <si>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</si>
  <si>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</si>
  <si>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</si>
  <si>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</si>
  <si>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</si>
  <si>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</si>
  <si>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</si>
  <si>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</si>
  <si>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</si>
  <si>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</si>
  <si>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</si>
  <si>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</si>
  <si>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</si>
  <si>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</si>
  <si>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</si>
  <si>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</si>
  <si>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</si>
  <si>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</si>
  <si>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</si>
  <si>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</si>
  <si>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</si>
  <si>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</si>
  <si>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</si>
  <si>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</si>
  <si>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</si>
  <si>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</si>
  <si>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</si>
  <si>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</si>
  <si>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</si>
  <si>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</si>
  <si>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</si>
  <si>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</si>
  <si>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</si>
  <si>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</si>
  <si>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</si>
  <si>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</si>
  <si>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</si>
  <si>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</si>
  <si>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</si>
  <si>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</si>
  <si>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</si>
  <si>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</si>
  <si>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</si>
  <si>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</si>
  <si>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</si>
  <si>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</si>
  <si>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</si>
  <si>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</si>
  <si>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</si>
  <si>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</si>
  <si>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</si>
  <si>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</si>
  <si>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</si>
  <si>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</si>
  <si>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</si>
  <si>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</si>
  <si>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</si>
  <si>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</si>
  <si>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</si>
  <si>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</si>
  <si>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</si>
  <si>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</si>
  <si>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</si>
  <si>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</si>
  <si>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</si>
  <si>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</si>
  <si>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</si>
  <si>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</si>
  <si>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</si>
  <si>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</si>
  <si>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</si>
  <si>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</si>
  <si>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</si>
  <si>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</si>
  <si>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</si>
  <si>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</si>
  <si>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</si>
  <si>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</si>
  <si>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</si>
  <si>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</si>
  <si>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</si>
  <si>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</si>
  <si>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</si>
  <si>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</si>
  <si>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</si>
  <si>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</si>
  <si>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</si>
  <si>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</si>
  <si>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</si>
  <si>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</si>
  <si>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</si>
  <si>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</si>
  <si>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</si>
  <si>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</si>
  <si>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</si>
  <si>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</si>
  <si>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</si>
  <si>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</si>
  <si>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</si>
  <si>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</si>
  <si>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</si>
  <si>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</si>
  <si>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</si>
  <si>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</si>
  <si>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</si>
  <si>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</si>
  <si>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</si>
  <si>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</si>
  <si>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</si>
  <si>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</si>
  <si>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</si>
  <si>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</si>
  <si>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</si>
  <si>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</si>
  <si>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</si>
  <si>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</si>
  <si>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</si>
  <si>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</si>
  <si>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</si>
  <si>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</si>
  <si>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</si>
  <si>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</si>
  <si>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</si>
  <si>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</si>
  <si>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</si>
  <si>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</si>
  <si>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</si>
  <si>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</si>
  <si>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</si>
  <si>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</si>
  <si>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</si>
  <si>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</si>
  <si>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</si>
  <si>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</si>
  <si>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</si>
  <si>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</si>
  <si>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</si>
  <si>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</si>
  <si>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</si>
  <si>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</si>
  <si>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</si>
  <si>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</si>
  <si>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</si>
  <si>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</si>
  <si>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</si>
  <si>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</si>
  <si>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</si>
  <si>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</si>
  <si>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</si>
  <si>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</si>
  <si>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</si>
  <si>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</si>
  <si>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</si>
  <si>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</si>
  <si>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</si>
  <si>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</si>
  <si>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</si>
  <si>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</si>
  <si>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</si>
  <si>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</si>
  <si>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</si>
  <si>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</si>
  <si>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</si>
  <si>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</si>
  <si>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</si>
  <si>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</si>
  <si>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</si>
  <si>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</si>
  <si>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</si>
  <si>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</si>
  <si>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</si>
  <si>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</si>
  <si>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</si>
  <si>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</si>
  <si>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</si>
  <si>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</si>
  <si>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</si>
  <si>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</si>
  <si>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</si>
  <si>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</si>
  <si>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</si>
  <si>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</si>
  <si>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</si>
  <si>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</si>
  <si>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</si>
  <si>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</si>
  <si>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</si>
  <si>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</si>
  <si>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</si>
  <si>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</si>
  <si>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</si>
  <si>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</si>
  <si>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</si>
  <si>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</si>
  <si>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</si>
  <si>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</si>
  <si>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</si>
  <si>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</si>
  <si>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</si>
  <si>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</si>
  <si>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</si>
  <si>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</si>
  <si>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</si>
  <si>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</si>
  <si>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</si>
  <si>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</si>
  <si>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</si>
  <si>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</si>
  <si>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</si>
  <si>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</si>
  <si>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</si>
  <si>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</si>
  <si>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</si>
  <si>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</si>
  <si>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</si>
  <si>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</si>
  <si>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</si>
  <si>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</si>
  <si>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</si>
  <si>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</si>
  <si>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</si>
  <si>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</si>
  <si>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</si>
  <si>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</si>
  <si>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</si>
  <si>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</si>
  <si>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</si>
  <si>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</si>
  <si>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</si>
  <si>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</si>
  <si>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</si>
  <si>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</si>
  <si>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</si>
  <si>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</si>
  <si>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</si>
  <si>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</si>
  <si>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</si>
  <si>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</si>
  <si>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</si>
  <si>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</si>
  <si>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</si>
  <si>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</si>
  <si>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</si>
  <si>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</si>
  <si>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</si>
  <si>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</si>
  <si>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</si>
  <si>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</si>
  <si>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</si>
  <si>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</si>
  <si>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</si>
  <si>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</si>
  <si>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</si>
  <si>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</si>
  <si>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</si>
  <si>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</si>
  <si>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</si>
  <si>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</si>
  <si>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</si>
  <si>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</si>
  <si>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</si>
  <si>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</si>
  <si>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</si>
  <si>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</si>
  <si>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</si>
  <si>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</si>
  <si>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</si>
  <si>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</si>
  <si>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</si>
  <si>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</si>
  <si>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</si>
  <si>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</si>
  <si>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</si>
  <si>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</si>
  <si>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</si>
  <si>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</si>
  <si>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</si>
  <si>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</si>
  <si>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</si>
  <si>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</si>
  <si>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</si>
  <si>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</si>
  <si>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</si>
  <si>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</si>
  <si>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</si>
  <si>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</si>
  <si>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</si>
  <si>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</si>
  <si>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</si>
  <si>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</si>
  <si>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</si>
  <si>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</si>
  <si>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</si>
  <si>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</si>
  <si>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</si>
  <si>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</si>
  <si>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</si>
  <si>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</si>
  <si>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</si>
  <si>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</si>
  <si>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</si>
  <si>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</si>
  <si>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</si>
  <si>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</si>
  <si>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</si>
  <si>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</si>
  <si>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</si>
  <si>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</si>
  <si>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</si>
  <si>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</si>
  <si>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</si>
  <si>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</si>
  <si>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</si>
  <si>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</si>
  <si>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</si>
  <si>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</si>
  <si>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</si>
  <si>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</si>
  <si>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</si>
  <si>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</si>
  <si>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</si>
  <si>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</si>
  <si>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</si>
  <si>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</si>
  <si>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</si>
  <si>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</si>
  <si>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</si>
  <si>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</si>
  <si>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</si>
  <si>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</si>
  <si>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</si>
  <si>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</si>
  <si>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</si>
  <si>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</si>
  <si>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</si>
  <si>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</si>
  <si>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</si>
  <si>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</si>
  <si>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</si>
  <si>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</si>
  <si>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</si>
  <si>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</si>
  <si>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</si>
  <si>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</si>
  <si>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</si>
  <si>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</si>
  <si>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</si>
  <si>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</si>
  <si>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</si>
  <si>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</si>
  <si>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</si>
  <si>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</si>
  <si>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</si>
  <si>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</si>
  <si>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</si>
  <si>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</si>
  <si>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</si>
  <si>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</si>
  <si>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</si>
  <si>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</si>
  <si>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</si>
  <si>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</si>
  <si>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</si>
  <si>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</si>
  <si>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</si>
  <si>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</si>
  <si>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</si>
  <si>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</si>
  <si>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</si>
  <si>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</si>
  <si>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</si>
  <si>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</si>
  <si>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</si>
  <si>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</si>
  <si>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</si>
  <si>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</si>
  <si>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</si>
  <si>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</si>
  <si>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</si>
  <si>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</si>
  <si>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</si>
  <si>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</si>
  <si>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</si>
  <si>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</si>
  <si>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</si>
  <si>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</si>
  <si>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</si>
  <si>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</si>
  <si>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</si>
  <si>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</si>
  <si>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</si>
  <si>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</si>
  <si>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</si>
  <si>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</si>
  <si>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</si>
  <si>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</si>
  <si>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</si>
  <si>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</si>
  <si>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</si>
  <si>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</si>
  <si>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</si>
  <si>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</si>
  <si>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</si>
  <si>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</si>
  <si>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</si>
  <si>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</si>
  <si>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</si>
  <si>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</si>
  <si>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</si>
  <si>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</si>
  <si>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</si>
  <si>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</si>
  <si>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</si>
  <si>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</si>
  <si>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</si>
  <si>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</si>
  <si>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</si>
  <si>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</si>
  <si>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</si>
  <si>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</si>
  <si>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</si>
  <si>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</si>
  <si>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</si>
  <si>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</si>
  <si>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</si>
  <si>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</si>
  <si>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</si>
  <si>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</si>
  <si>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</si>
  <si>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</si>
  <si>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</si>
  <si>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</si>
  <si>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</si>
  <si>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</si>
  <si>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</si>
  <si>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</si>
  <si>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</si>
  <si>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</si>
  <si>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</si>
  <si>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</si>
  <si>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</si>
  <si>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</si>
  <si>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</si>
  <si>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</si>
  <si>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</si>
  <si>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</si>
  <si>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</si>
  <si>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</si>
  <si>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</si>
  <si>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</si>
  <si>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</si>
  <si>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</si>
  <si>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</si>
  <si>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</si>
  <si>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</si>
  <si>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</si>
  <si>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</si>
  <si>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</si>
  <si>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</si>
  <si>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</si>
  <si>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</si>
  <si>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</si>
  <si>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</si>
  <si>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</si>
  <si>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</si>
  <si>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</si>
  <si>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</si>
  <si>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</si>
  <si>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</si>
  <si>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</si>
  <si>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</si>
  <si>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</si>
  <si>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</si>
  <si>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</si>
  <si>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</si>
  <si>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</si>
  <si>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</si>
  <si>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</si>
  <si>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</si>
  <si>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</si>
  <si>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</si>
  <si>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</si>
  <si>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</si>
  <si>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</si>
  <si>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</si>
  <si>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</si>
  <si>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</si>
  <si>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</si>
  <si>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</si>
  <si>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</si>
  <si>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</si>
  <si>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</si>
  <si>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</si>
  <si>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</si>
  <si>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</si>
  <si>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</si>
  <si>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</si>
  <si>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</si>
  <si>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</si>
  <si>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</si>
  <si>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</si>
  <si>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</si>
  <si>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</si>
  <si>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</si>
  <si>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</si>
  <si>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</si>
  <si>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</si>
  <si>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</si>
  <si>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</si>
  <si>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</si>
  <si>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</si>
  <si>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</si>
  <si>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</si>
  <si>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</si>
  <si>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</si>
  <si>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</si>
  <si>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</si>
  <si>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</si>
  <si>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</si>
  <si>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</si>
  <si>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</si>
  <si>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</si>
  <si>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</si>
  <si>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</si>
  <si>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</si>
  <si>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</si>
  <si>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</si>
  <si>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</si>
  <si>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</si>
  <si>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</si>
  <si>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</si>
  <si>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</si>
  <si>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</si>
  <si>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</si>
  <si>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</si>
  <si>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</si>
  <si>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</si>
  <si>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</si>
  <si>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</si>
  <si>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</si>
  <si>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</si>
  <si>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</si>
  <si>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</si>
  <si>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</si>
  <si>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</si>
  <si>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</si>
  <si>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</si>
  <si>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</si>
  <si>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</si>
  <si>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</si>
  <si>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</si>
  <si>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</si>
  <si>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</si>
  <si>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</si>
  <si>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</si>
  <si>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</si>
  <si>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</si>
  <si>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</si>
  <si>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</si>
  <si>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</si>
  <si>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</si>
  <si>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</si>
  <si>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</si>
  <si>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</si>
  <si>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</si>
  <si>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</si>
  <si>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</si>
  <si>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</si>
  <si>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</si>
  <si>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</si>
  <si>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</si>
  <si>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</si>
  <si>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</si>
  <si>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</si>
  <si>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</si>
  <si>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</si>
  <si>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</si>
  <si>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</si>
  <si>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</si>
  <si>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</si>
  <si>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</si>
  <si>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</si>
  <si>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</si>
  <si>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</si>
  <si>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</si>
  <si>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</si>
  <si>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</si>
  <si>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</si>
  <si>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</si>
  <si>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</si>
  <si>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</si>
  <si>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</si>
  <si>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</si>
  <si>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</si>
  <si>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</si>
  <si>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</si>
  <si>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</si>
  <si>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</si>
  <si>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</si>
  <si>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</si>
  <si>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</si>
  <si>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</si>
  <si>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</si>
  <si>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</si>
  <si>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</si>
  <si>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</si>
  <si>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</si>
  <si>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</si>
  <si>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</si>
  <si>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</si>
  <si>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</si>
  <si>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</si>
  <si>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</si>
  <si>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</si>
  <si>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</si>
  <si>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</si>
  <si>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</si>
  <si>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</si>
  <si>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</si>
  <si>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</si>
  <si>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</si>
  <si>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</si>
  <si>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</si>
  <si>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</si>
  <si>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</si>
  <si>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</si>
  <si>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</si>
  <si>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</si>
  <si>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</si>
  <si>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</si>
  <si>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</si>
  <si>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</si>
  <si>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</si>
  <si>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</si>
  <si>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</si>
  <si>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</si>
  <si>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</si>
  <si>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</si>
  <si>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</si>
  <si>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</si>
  <si>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</si>
  <si>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</si>
  <si>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</si>
  <si>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</si>
  <si>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</si>
  <si>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</si>
  <si>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</si>
  <si>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</si>
  <si>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</si>
  <si>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</si>
  <si>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</si>
  <si>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</si>
  <si>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</si>
  <si>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</si>
  <si>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</si>
  <si>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</si>
  <si>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</si>
  <si>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</si>
  <si>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</si>
  <si>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</si>
  <si>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</si>
  <si>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</si>
  <si>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</si>
  <si>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</si>
  <si>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</si>
  <si>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</si>
  <si>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</si>
  <si>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</si>
  <si>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</si>
  <si>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</si>
  <si>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</si>
  <si>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</si>
  <si>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</si>
  <si>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</si>
  <si>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</si>
  <si>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</si>
  <si>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</si>
  <si>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</si>
  <si>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</si>
  <si>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</si>
  <si>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</si>
  <si>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</si>
  <si>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</si>
  <si>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</si>
  <si>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</si>
  <si>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</si>
  <si>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</si>
  <si>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</si>
  <si>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</si>
  <si>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</si>
  <si>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</si>
  <si>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</si>
  <si>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</si>
  <si>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</si>
  <si>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</si>
  <si>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</si>
  <si>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</si>
  <si>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</si>
  <si>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</si>
  <si>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</si>
  <si>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</si>
  <si>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</si>
  <si>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</si>
  <si>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</si>
  <si>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</si>
  <si>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</si>
  <si>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</si>
  <si>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</si>
  <si>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</si>
  <si>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</si>
  <si>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</si>
  <si>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</si>
  <si>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</si>
  <si>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</si>
  <si>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</si>
  <si>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</si>
  <si>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</si>
  <si>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</si>
  <si>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</si>
  <si>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</si>
  <si>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</si>
  <si>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</si>
  <si>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</si>
  <si>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</si>
  <si>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</si>
  <si>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</si>
  <si>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</si>
  <si>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</si>
  <si>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</si>
  <si>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</si>
  <si>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</si>
  <si>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</si>
  <si>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</si>
  <si>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</si>
  <si>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</si>
  <si>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</si>
  <si>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</si>
  <si>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</si>
  <si>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</si>
  <si>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</si>
  <si>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</si>
  <si>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</si>
  <si>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</si>
  <si>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</si>
  <si>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</si>
  <si>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</si>
  <si>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</si>
  <si>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</si>
  <si>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</si>
  <si>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</si>
  <si>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</si>
  <si>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</si>
  <si>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</si>
  <si>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</si>
  <si>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</si>
  <si>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</si>
  <si>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</si>
  <si>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</si>
  <si>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</si>
  <si>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</si>
  <si>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</si>
  <si>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</si>
  <si>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</si>
  <si>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</si>
  <si>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</si>
  <si>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</si>
  <si>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</si>
  <si>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</si>
  <si>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</si>
  <si>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</si>
  <si>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</si>
  <si>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</si>
  <si>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</si>
  <si>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</si>
  <si>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</si>
  <si>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</si>
  <si>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</si>
  <si>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</si>
  <si>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</si>
  <si>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</si>
  <si>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</si>
  <si>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</si>
  <si>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</si>
  <si>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</si>
  <si>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</si>
  <si>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</si>
  <si>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</si>
  <si>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</si>
  <si>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</si>
  <si>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</si>
  <si>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</si>
  <si>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</si>
  <si>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</si>
  <si>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</si>
  <si>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</si>
  <si>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</si>
  <si>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</si>
  <si>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</si>
  <si>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</si>
  <si>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</si>
  <si>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</si>
  <si>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</si>
  <si>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</si>
  <si>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</si>
  <si>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</si>
  <si>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</si>
  <si>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</si>
  <si>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</si>
  <si>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</si>
  <si>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</si>
  <si>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</si>
  <si>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</si>
  <si>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</si>
  <si>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</si>
  <si>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</si>
  <si>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</si>
  <si>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</si>
  <si>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</si>
  <si>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</si>
  <si>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</si>
  <si>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</si>
  <si>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</si>
  <si>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</si>
  <si>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</si>
  <si>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</si>
  <si>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</si>
  <si>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</si>
  <si>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</si>
  <si>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</si>
  <si>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</si>
  <si>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</si>
  <si>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</si>
  <si>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</si>
  <si>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</si>
  <si>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</si>
  <si>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</si>
  <si>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</si>
  <si>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</si>
  <si>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</si>
  <si>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</si>
  <si>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</si>
  <si>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</si>
  <si>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</si>
  <si>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</si>
  <si>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</si>
  <si>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</si>
  <si>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</si>
  <si>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</si>
  <si>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</si>
  <si>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</si>
  <si>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</si>
  <si>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</si>
  <si>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</si>
  <si>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</si>
  <si>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</si>
  <si>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</si>
  <si>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</si>
  <si>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</si>
  <si>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</si>
  <si>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</si>
  <si>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</si>
  <si>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</si>
  <si>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</si>
  <si>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</si>
  <si>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</si>
  <si>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</si>
  <si>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</si>
  <si>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</si>
  <si>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</si>
  <si>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</si>
  <si>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</si>
  <si>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</si>
  <si>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</si>
  <si>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</si>
  <si>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</si>
  <si>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</si>
  <si>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</si>
  <si>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</si>
  <si>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</si>
  <si>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</si>
  <si>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</si>
  <si>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</si>
  <si>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</si>
  <si>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</si>
  <si>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</si>
  <si>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</si>
  <si>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</si>
  <si>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</si>
  <si>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</si>
  <si>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</si>
  <si>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</si>
  <si>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</si>
  <si>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</si>
  <si>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</si>
  <si>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</si>
  <si>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</si>
  <si>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</si>
  <si>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</si>
  <si>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</si>
  <si>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</si>
  <si>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</si>
  <si>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</si>
  <si>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</si>
  <si>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</si>
  <si>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</si>
  <si>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</si>
  <si>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</si>
  <si>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</si>
  <si>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</si>
  <si>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</si>
  <si>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</si>
  <si>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</si>
  <si>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</si>
  <si>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</si>
  <si>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</si>
  <si>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</si>
  <si>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</si>
  <si>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</si>
  <si>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</si>
  <si>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</si>
  <si>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</si>
  <si>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</si>
  <si>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</si>
  <si>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</si>
  <si>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</si>
  <si>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</si>
  <si>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</si>
  <si>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</si>
  <si>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</si>
  <si>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</si>
  <si>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</si>
  <si>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</si>
  <si>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</si>
  <si>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</si>
  <si>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</si>
  <si>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</si>
  <si>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</si>
  <si>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</si>
  <si>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</si>
  <si>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</si>
  <si>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</si>
  <si>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</si>
  <si>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</si>
  <si>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</si>
  <si>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</si>
  <si>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</si>
  <si>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</si>
  <si>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</si>
  <si>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</si>
  <si>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</si>
  <si>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</si>
  <si>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</si>
  <si>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</si>
  <si>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</si>
  <si>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</si>
  <si>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</si>
  <si>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</si>
  <si>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</si>
  <si>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</si>
  <si>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</si>
  <si>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</si>
  <si>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</si>
  <si>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</si>
  <si>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</si>
  <si>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</si>
  <si>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</si>
  <si>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</si>
  <si>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</si>
  <si>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</si>
  <si>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</si>
  <si>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</si>
  <si>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</si>
  <si>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</si>
  <si>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</si>
  <si>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</si>
  <si>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</si>
  <si>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</si>
  <si>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</si>
  <si>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</si>
  <si>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</si>
  <si>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</si>
  <si>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</si>
  <si>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</si>
  <si>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</si>
  <si>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</si>
  <si>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</si>
  <si>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</si>
  <si>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</si>
  <si>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</si>
  <si>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</si>
  <si>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</si>
  <si>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</si>
  <si>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</si>
  <si>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</si>
  <si>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</si>
  <si>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</si>
  <si>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</si>
  <si>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</si>
  <si>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</si>
  <si>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</si>
  <si>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</si>
  <si>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</si>
  <si>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</si>
  <si>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</si>
  <si>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</si>
  <si>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</si>
  <si>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</si>
  <si>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</si>
  <si>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</si>
  <si>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</si>
  <si>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</si>
  <si>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</si>
  <si>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</si>
  <si>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</si>
  <si>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</si>
  <si>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</si>
  <si>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</si>
  <si>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</si>
  <si>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</si>
  <si>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</si>
  <si>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</si>
  <si>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</si>
  <si>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</si>
  <si>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</si>
  <si>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</si>
  <si>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</si>
  <si>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</si>
  <si>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</si>
  <si>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</si>
  <si>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</si>
  <si>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</si>
  <si>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</si>
  <si>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</si>
  <si>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</si>
  <si>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</si>
  <si>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</si>
  <si>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</si>
  <si>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</si>
  <si>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</si>
  <si>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</si>
  <si>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</si>
  <si>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</si>
  <si>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</si>
  <si>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</si>
  <si>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</si>
  <si>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</si>
  <si>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</si>
  <si>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</si>
  <si>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</si>
  <si>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</si>
  <si>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</si>
  <si>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</si>
  <si>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</si>
  <si>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</si>
  <si>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</si>
  <si>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</si>
  <si>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</si>
  <si>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</si>
  <si>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</si>
  <si>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</si>
  <si>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</si>
  <si>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</si>
  <si>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</si>
  <si>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</si>
  <si>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</si>
  <si>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</si>
  <si>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</si>
  <si>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</si>
  <si>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</si>
  <si>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</si>
  <si>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</si>
  <si>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</si>
  <si>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</si>
  <si>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</si>
  <si>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</si>
  <si>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</si>
  <si>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</si>
  <si>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</si>
  <si>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</si>
  <si>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</si>
  <si>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</si>
  <si>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</si>
  <si>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</si>
  <si>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</si>
  <si>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</si>
  <si>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</si>
  <si>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</si>
  <si>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</si>
  <si>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</si>
  <si>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</si>
  <si>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</si>
  <si>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</si>
  <si>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</si>
  <si>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</si>
  <si>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</si>
  <si>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</si>
  <si>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</si>
  <si>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</si>
  <si>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</si>
  <si>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</si>
  <si>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</si>
  <si>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</si>
  <si>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</si>
  <si>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</si>
  <si>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</si>
  <si>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</si>
  <si>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</si>
  <si>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</si>
  <si>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</si>
  <si>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</si>
  <si>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</si>
  <si>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</si>
  <si>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</si>
  <si>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</si>
  <si>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</si>
  <si>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</si>
  <si>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</si>
  <si>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</si>
  <si>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</si>
  <si>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</si>
  <si>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</si>
  <si>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</si>
  <si>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</si>
  <si>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</si>
  <si>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</si>
  <si>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</si>
  <si>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</si>
  <si>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</si>
  <si>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</si>
  <si>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</si>
  <si>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</si>
  <si>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</si>
  <si>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</si>
  <si>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</si>
  <si>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</si>
  <si>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</si>
  <si>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</si>
  <si>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</si>
  <si>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</si>
  <si>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</si>
  <si>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</si>
  <si>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</si>
  <si>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</si>
  <si>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</si>
  <si>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</si>
  <si>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</si>
  <si>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</si>
  <si>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</si>
  <si>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</si>
  <si>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</si>
  <si>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</si>
  <si>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</si>
  <si>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</si>
  <si>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</si>
  <si>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</si>
  <si>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</si>
  <si>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</si>
  <si>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</si>
  <si>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</si>
  <si>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</si>
  <si>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</si>
  <si>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</si>
  <si>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</si>
  <si>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</si>
  <si>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</si>
  <si>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</si>
  <si>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</si>
  <si>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</si>
  <si>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</si>
  <si>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</si>
  <si>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</si>
  <si>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</si>
  <si>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</si>
  <si>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</si>
  <si>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</si>
  <si>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</si>
  <si>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</si>
  <si>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</si>
  <si>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</si>
  <si>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</si>
  <si>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</si>
  <si>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</si>
  <si>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</si>
  <si>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</si>
  <si>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</si>
  <si>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</si>
  <si>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</si>
  <si>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</si>
  <si>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</si>
  <si>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</si>
  <si>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</si>
  <si>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</si>
  <si>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</si>
  <si>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</si>
  <si>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</si>
  <si>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</si>
  <si>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</si>
  <si>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</si>
  <si>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</si>
  <si>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</si>
  <si>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</si>
  <si>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</si>
  <si>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</si>
  <si>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</si>
  <si>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</si>
  <si>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</si>
  <si>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</si>
  <si>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</si>
  <si>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</si>
  <si>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</si>
  <si>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</si>
  <si>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</si>
  <si>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</si>
  <si>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</si>
  <si>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</si>
  <si>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</si>
  <si>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</si>
  <si>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</si>
  <si>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</si>
  <si>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</si>
  <si>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</si>
  <si>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</si>
  <si>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</si>
  <si>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</si>
  <si>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</si>
  <si>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</si>
  <si>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</si>
  <si>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</si>
  <si>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</si>
  <si>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</si>
  <si>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</si>
  <si>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</si>
  <si>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</si>
  <si>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</si>
  <si>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</si>
  <si>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</si>
  <si>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</si>
  <si>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</si>
  <si>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</si>
  <si>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</si>
  <si>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</si>
  <si>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</si>
  <si>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</si>
  <si>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</si>
  <si>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</si>
  <si>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</si>
  <si>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</si>
  <si>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</si>
  <si>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</si>
  <si>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</si>
  <si>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</si>
  <si>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</si>
  <si>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</si>
  <si>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</si>
  <si>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</si>
  <si>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</si>
  <si>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</si>
  <si>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</si>
  <si>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</si>
  <si>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</si>
  <si>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</si>
  <si>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</si>
  <si>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</si>
  <si>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</si>
  <si>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</si>
  <si>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</si>
  <si>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</si>
  <si>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</si>
  <si>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</si>
  <si>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</si>
  <si>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</si>
  <si>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</si>
  <si>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</si>
  <si>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</si>
  <si>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</si>
  <si>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</si>
  <si>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</si>
  <si>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</si>
  <si>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</si>
  <si>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</si>
  <si>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</si>
  <si>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</si>
  <si>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</si>
  <si>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</si>
  <si>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</si>
  <si>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</si>
  <si>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</si>
  <si>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</si>
  <si>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</si>
  <si>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</si>
  <si>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</si>
  <si>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</si>
  <si>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</si>
  <si>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</si>
  <si>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</si>
  <si>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</si>
  <si>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</si>
  <si>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</si>
  <si>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</si>
  <si>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</si>
  <si>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</si>
  <si>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</si>
  <si>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</si>
  <si>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</si>
  <si>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</si>
  <si>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</si>
  <si>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</si>
  <si>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</si>
  <si>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</si>
  <si>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</si>
  <si>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</si>
  <si>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</si>
  <si>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</si>
  <si>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</si>
  <si>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</si>
  <si>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</si>
  <si>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</si>
  <si>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</si>
  <si>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</si>
  <si>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</si>
  <si>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</si>
  <si>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</si>
  <si>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</si>
  <si>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</si>
  <si>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</si>
  <si>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</si>
  <si>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</si>
  <si>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</si>
  <si>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</si>
  <si>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</si>
  <si>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</si>
  <si>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</si>
  <si>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</si>
  <si>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</si>
  <si>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</si>
  <si>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</si>
  <si>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</si>
  <si>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</si>
  <si>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</si>
  <si>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</si>
  <si>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</si>
  <si>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</si>
  <si>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</si>
  <si>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</si>
  <si>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</si>
  <si>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</si>
  <si>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</si>
  <si>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</si>
  <si>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</si>
  <si>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</si>
  <si>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</si>
  <si>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</si>
  <si>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</si>
  <si>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</si>
  <si>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</si>
  <si>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</si>
  <si>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</si>
  <si>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</si>
  <si>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</si>
  <si>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</si>
  <si>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</si>
  <si>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</si>
  <si>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</si>
  <si>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</si>
  <si>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</si>
  <si>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</si>
  <si>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</si>
  <si>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</si>
  <si>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</si>
  <si>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</si>
  <si>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</si>
  <si>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</si>
  <si>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</si>
  <si>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</si>
  <si>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</si>
  <si>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</si>
  <si>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</si>
  <si>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</si>
  <si>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</si>
  <si>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</si>
  <si>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</si>
  <si>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</si>
  <si>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</si>
  <si>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</si>
  <si>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</si>
  <si>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</si>
  <si>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</si>
  <si>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</si>
  <si>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</si>
  <si>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</si>
  <si>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</si>
  <si>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</si>
  <si>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</si>
  <si>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</si>
  <si>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</si>
  <si>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</si>
  <si>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</si>
  <si>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</si>
  <si>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</si>
  <si>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</si>
  <si>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</si>
  <si>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</si>
  <si>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</si>
  <si>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</si>
  <si>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</si>
  <si>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</si>
  <si>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</si>
  <si>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</si>
  <si>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</si>
  <si>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</si>
  <si>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</si>
  <si>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</si>
  <si>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</si>
  <si>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</si>
  <si>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</si>
  <si>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</si>
  <si>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</si>
  <si>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</si>
  <si>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</si>
  <si>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</si>
  <si>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</si>
  <si>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</si>
  <si>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</si>
  <si>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</si>
  <si>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</si>
  <si>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</si>
  <si>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</si>
  <si>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</si>
  <si>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</si>
  <si>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</si>
  <si>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</si>
  <si>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</si>
  <si>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</si>
  <si>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</si>
  <si>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</si>
  <si>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</si>
  <si>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</si>
  <si>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</si>
  <si>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</si>
  <si>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</si>
  <si>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</si>
  <si>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</si>
  <si>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</si>
  <si>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</si>
  <si>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</si>
  <si>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</si>
  <si>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</si>
  <si>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</si>
  <si>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</si>
  <si>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</si>
  <si>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</si>
  <si>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</si>
  <si>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</si>
  <si>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</si>
  <si>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</si>
  <si>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</si>
  <si>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</si>
  <si>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</si>
  <si>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</si>
  <si>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</si>
  <si>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</si>
  <si>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</si>
  <si>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</si>
  <si>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</si>
  <si>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</si>
  <si>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</si>
  <si>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</si>
  <si>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</si>
  <si>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</si>
  <si>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</si>
  <si>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</si>
  <si>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</si>
  <si>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</si>
  <si>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</si>
  <si>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</si>
  <si>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</si>
  <si>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</si>
  <si>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</si>
  <si>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</si>
  <si>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</si>
  <si>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</si>
  <si>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</si>
  <si>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</si>
  <si>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</si>
  <si>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</si>
  <si>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</si>
  <si>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</si>
  <si>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</si>
  <si>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</si>
  <si>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</si>
  <si>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</si>
  <si>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</si>
  <si>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</si>
  <si>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</si>
  <si>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</si>
  <si>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</si>
  <si>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</si>
  <si>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</si>
  <si>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</si>
  <si>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</si>
  <si>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</si>
  <si>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</si>
  <si>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</si>
  <si>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</si>
  <si>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</si>
  <si>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</si>
  <si>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</si>
  <si>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</si>
  <si>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</si>
  <si>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</si>
  <si>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</si>
  <si>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</si>
  <si>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</si>
  <si>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</si>
  <si>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</si>
  <si>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</si>
  <si>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</si>
  <si>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</si>
  <si>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</si>
  <si>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</si>
  <si>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</si>
  <si>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</si>
  <si>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</si>
  <si>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</si>
  <si>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</si>
  <si>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</si>
  <si>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</si>
  <si>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</si>
  <si>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</si>
  <si>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</si>
  <si>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</si>
  <si>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</si>
  <si>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</si>
  <si>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</si>
  <si>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</si>
  <si>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</si>
  <si>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</si>
  <si>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</si>
  <si>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</si>
  <si>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</si>
  <si>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</si>
  <si>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</si>
  <si>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</si>
  <si>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</si>
  <si>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</si>
  <si>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</si>
  <si>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</si>
  <si>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</si>
  <si>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</si>
  <si>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</si>
  <si>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</si>
  <si>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</si>
  <si>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</si>
  <si>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</si>
  <si>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</si>
  <si>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</si>
  <si>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</si>
  <si>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</si>
  <si>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</si>
  <si>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</si>
  <si>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</si>
  <si>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</si>
  <si>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</si>
  <si>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</si>
  <si>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</si>
  <si>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</si>
  <si>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</si>
  <si>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</si>
  <si>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</si>
  <si>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</si>
  <si>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</si>
  <si>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</si>
  <si>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</si>
  <si>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</si>
  <si>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</si>
  <si>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</si>
  <si>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</si>
  <si>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</si>
  <si>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</si>
  <si>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</si>
  <si>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</si>
  <si>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</si>
  <si>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</si>
  <si>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</si>
  <si>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</si>
  <si>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</si>
  <si>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</si>
  <si>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</si>
  <si>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</si>
  <si>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</si>
  <si>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</si>
  <si>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</si>
  <si>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</si>
  <si>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</si>
  <si>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</si>
  <si>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</si>
  <si>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</si>
  <si>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</si>
  <si>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</si>
  <si>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</si>
  <si>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</si>
  <si>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</si>
  <si>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</si>
  <si>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</si>
  <si>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</si>
  <si>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</si>
  <si>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</si>
  <si>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</si>
  <si>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</si>
  <si>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</si>
  <si>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</si>
  <si>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</si>
  <si>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</si>
  <si>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</si>
  <si>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</si>
  <si>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</si>
  <si>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</si>
  <si>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</si>
  <si>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</si>
  <si>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</si>
  <si>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</si>
  <si>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</si>
  <si>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</si>
  <si>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</si>
  <si>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</si>
  <si>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</si>
  <si>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</si>
  <si>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</si>
  <si>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</si>
  <si>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</si>
  <si>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</si>
  <si>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</si>
  <si>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</si>
  <si>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</si>
  <si>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</si>
  <si>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</si>
  <si>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</si>
  <si>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</si>
  <si>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</si>
  <si>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</si>
  <si>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</si>
  <si>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</si>
  <si>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</si>
  <si>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</si>
  <si>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</si>
  <si>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</si>
  <si>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</si>
  <si>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</si>
  <si>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</si>
  <si>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</si>
  <si>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</si>
  <si>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</si>
  <si>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</si>
  <si>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</si>
  <si>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</si>
  <si>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</si>
  <si>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</si>
  <si>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</si>
  <si>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</si>
  <si>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</si>
  <si>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</si>
  <si>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</si>
  <si>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</si>
  <si>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</si>
  <si>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</si>
  <si>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</si>
  <si>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</si>
  <si>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</si>
  <si>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</si>
  <si>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</si>
  <si>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</si>
  <si>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</si>
  <si>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</si>
  <si>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</si>
  <si>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</si>
  <si>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</si>
  <si>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</si>
  <si>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</si>
  <si>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</si>
  <si>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</si>
  <si>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</si>
  <si>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</si>
  <si>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</si>
  <si>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</si>
  <si>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</si>
  <si>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</si>
  <si>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</si>
  <si>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</si>
  <si>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</si>
  <si>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</si>
  <si>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</si>
  <si>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</si>
  <si>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</si>
  <si>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</si>
  <si>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</si>
  <si>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</si>
  <si>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</si>
  <si>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</si>
  <si>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</si>
  <si>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</si>
  <si>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</si>
  <si>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</si>
  <si>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</si>
  <si>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</si>
  <si>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</si>
  <si>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</si>
  <si>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</si>
  <si>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</si>
  <si>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</si>
  <si>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</si>
  <si>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</si>
  <si>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</si>
  <si>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</si>
  <si>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</si>
  <si>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</si>
  <si>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</si>
  <si>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</si>
  <si>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</si>
  <si>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</si>
  <si>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</si>
  <si>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</si>
  <si>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</si>
  <si>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</si>
  <si>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</si>
  <si>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</si>
  <si>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</si>
  <si>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</si>
  <si>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</si>
  <si>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</si>
  <si>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</si>
  <si>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</si>
  <si>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</si>
  <si>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</si>
  <si>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</si>
  <si>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</si>
  <si>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</si>
  <si>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</si>
  <si>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</si>
  <si>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</si>
  <si>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</si>
  <si>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</si>
  <si>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</si>
  <si>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</si>
  <si>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</si>
  <si>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</si>
  <si>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</si>
  <si>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</si>
  <si>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</si>
  <si>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</si>
  <si>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</si>
  <si>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</si>
  <si>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</si>
  <si>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</si>
  <si>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</si>
  <si>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</si>
  <si>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</si>
  <si>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</si>
  <si>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</si>
  <si>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</si>
  <si>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</si>
  <si>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</si>
  <si>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</si>
  <si>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</si>
  <si>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</si>
  <si>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</si>
  <si>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</si>
  <si>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</si>
  <si>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</si>
  <si>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</si>
  <si>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</si>
  <si>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</si>
  <si>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</si>
  <si>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</si>
  <si>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</si>
  <si>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</si>
  <si>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</si>
  <si>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</si>
  <si>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</si>
  <si>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</si>
  <si>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</si>
  <si>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</si>
  <si>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</si>
  <si>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</si>
  <si>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</si>
  <si>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</si>
  <si>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</si>
  <si>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</si>
  <si>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</si>
  <si>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</si>
  <si>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</si>
  <si>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</si>
  <si>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</si>
  <si>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</si>
  <si>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</si>
  <si>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</si>
  <si>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</si>
  <si>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</si>
  <si>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</si>
  <si>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</si>
  <si>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</si>
  <si>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</si>
  <si>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</si>
  <si>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</si>
  <si>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</si>
  <si>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</si>
  <si>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</si>
  <si>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</si>
  <si>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</si>
  <si>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</si>
  <si>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</si>
  <si>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</si>
  <si>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</si>
  <si>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</si>
  <si>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</si>
  <si>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</si>
  <si>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</si>
  <si>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</si>
  <si>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</si>
  <si>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</si>
  <si>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</si>
  <si>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</si>
  <si>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</si>
  <si>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</si>
  <si>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</si>
  <si>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</si>
  <si>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</si>
  <si>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</si>
  <si>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</si>
  <si>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</si>
  <si>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</si>
  <si>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</si>
  <si>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</si>
  <si>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</si>
  <si>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</si>
  <si>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</si>
  <si>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</si>
  <si>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</si>
  <si>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</si>
  <si>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</si>
  <si>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</si>
  <si>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</si>
  <si>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</si>
  <si>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</si>
  <si>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</si>
  <si>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</si>
  <si>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</si>
  <si>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</si>
  <si>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</si>
  <si>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</si>
  <si>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</si>
  <si>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</si>
  <si>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</si>
  <si>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</si>
  <si>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</si>
  <si>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</si>
  <si>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</si>
  <si>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</si>
  <si>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</si>
  <si>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</si>
  <si>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</si>
  <si>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</si>
  <si>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</si>
  <si>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</si>
  <si>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</si>
  <si>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</si>
  <si>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</si>
  <si>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</si>
  <si>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</si>
  <si>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</si>
  <si>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</si>
  <si>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</si>
  <si>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</si>
  <si>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</si>
  <si>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</si>
  <si>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</si>
  <si>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</si>
  <si>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</si>
  <si>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</si>
  <si>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</si>
  <si>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</si>
  <si>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</si>
  <si>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</si>
  <si>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</si>
  <si>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</si>
  <si>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</si>
  <si>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</si>
  <si>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</si>
  <si>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</si>
  <si>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</si>
  <si>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</si>
  <si>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</si>
  <si>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</si>
  <si>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</si>
  <si>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</si>
  <si>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</si>
  <si>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</si>
  <si>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</si>
  <si>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</si>
  <si>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</si>
  <si>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</si>
  <si>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</si>
  <si>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</si>
  <si>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</si>
  <si>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</si>
  <si>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</si>
  <si>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</si>
  <si>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</si>
  <si>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</si>
  <si>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</si>
  <si>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</si>
  <si>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</si>
  <si>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</si>
  <si>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</si>
  <si>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</si>
  <si>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</si>
  <si>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</si>
  <si>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</si>
  <si>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</si>
  <si>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</si>
  <si>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</si>
  <si>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</si>
  <si>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</si>
  <si>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</si>
  <si>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</si>
  <si>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</si>
  <si>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</si>
  <si>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</si>
  <si>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</si>
  <si>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</si>
  <si>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</si>
  <si>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</si>
  <si>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</si>
  <si>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</si>
  <si>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</si>
  <si>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</si>
  <si>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</si>
  <si>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</si>
  <si>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</si>
  <si>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</si>
  <si>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</si>
  <si>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</si>
  <si>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</si>
  <si>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</si>
  <si>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</si>
  <si>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</si>
  <si>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</si>
  <si>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</si>
  <si>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</si>
  <si>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</si>
  <si>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</si>
  <si>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</si>
  <si>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</si>
  <si>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</si>
  <si>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</si>
  <si>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</si>
  <si>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</si>
  <si>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</si>
  <si>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</si>
  <si>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</si>
  <si>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</si>
  <si>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</si>
  <si>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</si>
  <si>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</si>
  <si>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</si>
  <si>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</si>
  <si>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</si>
  <si>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</si>
  <si>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</si>
  <si>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</si>
  <si>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</si>
  <si>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</si>
  <si>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</si>
  <si>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</si>
  <si>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</si>
  <si>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</si>
  <si>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</si>
  <si>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</si>
  <si>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</si>
  <si>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</si>
  <si>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</si>
  <si>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</si>
  <si>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</si>
  <si>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</si>
  <si>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</si>
  <si>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</si>
  <si>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</si>
  <si>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</si>
  <si>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</si>
  <si>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</si>
  <si>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</si>
  <si>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</si>
  <si>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</si>
  <si>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</si>
  <si>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</si>
  <si>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</si>
  <si>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</si>
  <si>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</si>
  <si>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</si>
  <si>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</si>
  <si>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</si>
  <si>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</si>
  <si>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</si>
  <si>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</si>
  <si>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</si>
  <si>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</si>
  <si>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</si>
  <si>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</si>
  <si>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</si>
  <si>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</si>
  <si>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</si>
  <si>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</si>
  <si>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</si>
  <si>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</si>
  <si>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</si>
  <si>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</si>
  <si>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</si>
  <si>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</si>
  <si>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</si>
  <si>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</si>
  <si>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</si>
  <si>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</si>
  <si>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</si>
  <si>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</si>
  <si>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</si>
  <si>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</si>
  <si>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</si>
  <si>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</si>
  <si>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</si>
  <si>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</si>
  <si>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</si>
  <si>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</si>
  <si>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</si>
  <si>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</si>
  <si>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</si>
  <si>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</si>
  <si>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</si>
  <si>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</si>
  <si>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</si>
  <si>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</si>
  <si>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</si>
  <si>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</si>
  <si>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</si>
  <si>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</si>
  <si>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</si>
  <si>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</si>
  <si>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</si>
  <si>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</si>
  <si>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</si>
  <si>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</si>
  <si>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</si>
  <si>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</si>
  <si>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</si>
  <si>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</si>
  <si>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</si>
  <si>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</si>
  <si>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</si>
  <si>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</si>
  <si>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</si>
  <si>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</si>
  <si>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</si>
  <si>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</si>
  <si>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</si>
  <si>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</si>
  <si>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</si>
  <si>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</si>
  <si>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</si>
  <si>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</si>
  <si>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</si>
  <si>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</si>
  <si>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</si>
  <si>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</si>
  <si>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</si>
  <si>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</si>
  <si>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</si>
  <si>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</si>
  <si>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</si>
  <si>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</si>
  <si>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</si>
  <si>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</si>
  <si>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</si>
  <si>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</si>
  <si>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</si>
  <si>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</si>
  <si>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</si>
  <si>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</si>
  <si>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</si>
  <si>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</si>
  <si>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</si>
  <si>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</si>
  <si>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</si>
  <si>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</si>
  <si>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</si>
  <si>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</si>
  <si>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</si>
  <si>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</si>
  <si>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</si>
  <si>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</si>
  <si>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</si>
  <si>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</si>
  <si>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</si>
  <si>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</si>
  <si>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</si>
  <si>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</si>
  <si>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</si>
  <si>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</si>
  <si>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</si>
  <si>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</si>
  <si>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</si>
  <si>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</si>
  <si>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</si>
  <si>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</si>
  <si>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</si>
  <si>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</si>
  <si>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</si>
  <si>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</si>
  <si>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</si>
  <si>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</si>
  <si>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</si>
  <si>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</si>
  <si>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</si>
  <si>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</si>
  <si>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</si>
  <si>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</si>
  <si>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</si>
  <si>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</si>
  <si>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</si>
  <si>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</si>
  <si>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</si>
  <si>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</si>
  <si>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</si>
  <si>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</si>
  <si>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</si>
  <si>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</si>
  <si>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</si>
  <si>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</si>
  <si>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</si>
  <si>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</si>
  <si>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</si>
  <si>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</si>
  <si>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</si>
  <si>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</si>
  <si>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</si>
  <si>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</si>
  <si>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</si>
  <si>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</si>
  <si>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</si>
  <si>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</si>
  <si>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</si>
  <si>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</si>
  <si>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</si>
  <si>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</si>
  <si>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</si>
  <si>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</si>
  <si>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</si>
  <si>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</si>
  <si>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</si>
  <si>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</si>
  <si>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</si>
  <si>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</si>
  <si>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</si>
  <si>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</si>
  <si>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</si>
  <si>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</si>
  <si>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</si>
  <si>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</si>
  <si>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</si>
  <si>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</si>
  <si>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</si>
  <si>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</si>
  <si>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</si>
  <si>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</si>
  <si>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</si>
  <si>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</si>
  <si>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</si>
  <si>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</si>
  <si>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</si>
  <si>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</si>
  <si>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</si>
  <si>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</si>
  <si>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</si>
  <si>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</si>
  <si>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</si>
  <si>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</si>
  <si>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</si>
  <si>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</si>
  <si>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</si>
  <si>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</si>
  <si>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</si>
  <si>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</si>
  <si>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</si>
  <si>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</si>
  <si>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</si>
  <si>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</si>
  <si>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</si>
  <si>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</si>
  <si>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</si>
  <si>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</si>
  <si>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</si>
  <si>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</si>
  <si>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</si>
  <si>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</si>
  <si>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</si>
  <si>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</si>
  <si>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</si>
  <si>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</si>
  <si>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</si>
  <si>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</si>
  <si>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</si>
  <si>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</si>
  <si>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</si>
  <si>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</si>
  <si>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</si>
  <si>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</si>
  <si>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</si>
  <si>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</si>
  <si>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</si>
  <si>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</si>
  <si>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</si>
  <si>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</si>
  <si>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</si>
  <si>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</si>
  <si>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</si>
  <si>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</si>
  <si>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</si>
  <si>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</si>
  <si>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</si>
  <si>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</si>
  <si>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</si>
  <si>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</si>
  <si>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</si>
  <si>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</si>
  <si>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</si>
  <si>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</si>
  <si>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</si>
  <si>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</si>
  <si>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</si>
  <si>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</si>
  <si>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</si>
  <si>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</si>
  <si>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</si>
  <si>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</si>
  <si>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</si>
  <si>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</si>
  <si>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</si>
  <si>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</si>
  <si>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</si>
  <si>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</si>
  <si>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</si>
  <si>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</si>
  <si>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</si>
  <si>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</si>
  <si>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</si>
  <si>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</si>
  <si>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</si>
  <si>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</si>
  <si>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</si>
  <si>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</si>
  <si>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</si>
  <si>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</si>
  <si>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</si>
  <si>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</si>
  <si>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</si>
  <si>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</si>
  <si>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</si>
  <si>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</si>
  <si>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</si>
  <si>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</si>
  <si>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</si>
  <si>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</si>
  <si>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</si>
  <si>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</si>
  <si>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</si>
  <si>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</si>
  <si>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</si>
  <si>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</si>
  <si>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</si>
  <si>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</si>
  <si>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</si>
  <si>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</si>
  <si>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</si>
  <si>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</si>
  <si>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</si>
  <si>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</si>
  <si>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</si>
  <si>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</si>
  <si>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</si>
  <si>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</si>
  <si>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</si>
  <si>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</si>
  <si>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</si>
  <si>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</si>
  <si>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</si>
  <si>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</si>
  <si>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</si>
  <si>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</si>
  <si>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</si>
  <si>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</si>
  <si>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</si>
  <si>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</si>
  <si>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</si>
  <si>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</si>
  <si>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</si>
  <si>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</si>
  <si>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</si>
  <si>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</si>
  <si>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</si>
  <si>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</si>
  <si>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</si>
  <si>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</si>
  <si>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</si>
  <si>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</si>
  <si>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</si>
  <si>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</si>
  <si>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</si>
  <si>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</si>
  <si>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</si>
  <si>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</si>
  <si>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</si>
  <si>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</si>
  <si>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</si>
  <si>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</si>
  <si>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</si>
  <si>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</si>
  <si>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</si>
  <si>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</si>
  <si>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</si>
  <si>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</si>
  <si>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</si>
  <si>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</si>
  <si>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</si>
  <si>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</si>
  <si>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</si>
  <si>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</si>
  <si>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</si>
  <si>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</si>
  <si>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</si>
  <si>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</si>
  <si>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</si>
  <si>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</si>
  <si>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</si>
  <si>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</si>
  <si>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</si>
  <si>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</si>
  <si>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</si>
  <si>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</si>
  <si>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</si>
  <si>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</si>
  <si>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</si>
  <si>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</si>
  <si>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</si>
  <si>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</si>
  <si>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</si>
  <si>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</si>
  <si>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</si>
  <si>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</si>
  <si>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</si>
  <si>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</si>
  <si>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</si>
  <si>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</si>
  <si>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</si>
  <si>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</si>
  <si>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</si>
  <si>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</si>
  <si>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</si>
  <si>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</si>
  <si>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</si>
  <si>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</si>
  <si>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</si>
  <si>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</si>
  <si>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</si>
  <si>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</si>
  <si>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</si>
  <si>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</si>
  <si>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</si>
  <si>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</si>
  <si>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</si>
  <si>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</si>
  <si>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</si>
  <si>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</si>
  <si>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</si>
  <si>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</si>
  <si>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</si>
  <si>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</si>
  <si>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</si>
  <si>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</si>
  <si>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</si>
  <si>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</si>
  <si>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</si>
  <si>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</si>
  <si>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</si>
  <si>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</si>
  <si>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</si>
  <si>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</si>
  <si>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</si>
  <si>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</si>
  <si>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</si>
  <si>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</si>
  <si>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</si>
  <si>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</si>
  <si>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</si>
  <si>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</si>
  <si>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</si>
  <si>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</si>
  <si>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</si>
  <si>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</si>
  <si>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</si>
  <si>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</si>
  <si>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</si>
  <si>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</si>
  <si>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</si>
  <si>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</si>
  <si>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</si>
  <si>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</si>
  <si>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</si>
  <si>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</si>
  <si>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</si>
  <si>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</si>
  <si>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</si>
  <si>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</si>
  <si>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</si>
  <si>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</si>
  <si>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</si>
  <si>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</si>
  <si>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</si>
  <si>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</si>
  <si>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</si>
  <si>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</si>
  <si>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</si>
  <si>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</si>
  <si>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</si>
  <si>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</si>
  <si>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</si>
  <si>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</si>
  <si>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</si>
  <si>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</si>
  <si>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</si>
  <si>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</si>
  <si>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</si>
  <si>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</si>
  <si>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</si>
  <si>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</si>
  <si>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</si>
  <si>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</si>
  <si>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</si>
  <si>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</si>
  <si>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</si>
  <si>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</si>
  <si>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</si>
  <si>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</si>
  <si>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</si>
  <si>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</si>
  <si>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</si>
  <si>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</si>
  <si>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</si>
  <si>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</si>
  <si>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</si>
  <si>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</si>
  <si>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</si>
  <si>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</si>
  <si>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</si>
  <si>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</si>
  <si>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</si>
  <si>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</si>
  <si>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</si>
  <si>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</si>
  <si>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</si>
  <si>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</si>
  <si>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</si>
  <si>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</si>
  <si>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</si>
  <si>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</si>
  <si>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</si>
  <si>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</si>
  <si>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</si>
  <si>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</si>
  <si>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</si>
  <si>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</si>
  <si>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</si>
  <si>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</si>
  <si>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</si>
  <si>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</si>
  <si>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</si>
  <si>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</si>
  <si>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</si>
  <si>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</si>
  <si>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</si>
  <si>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</si>
  <si>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</si>
  <si>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</si>
  <si>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</si>
  <si>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</si>
  <si>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</si>
  <si>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</si>
  <si>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</si>
  <si>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</si>
  <si>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</si>
  <si>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</si>
  <si>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</si>
  <si>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</si>
  <si>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</si>
  <si>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</si>
  <si>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</si>
  <si>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</si>
  <si>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</si>
  <si>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</si>
  <si>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</si>
  <si>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</si>
  <si>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</si>
  <si>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</si>
  <si>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</si>
  <si>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</si>
  <si>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</si>
  <si>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</si>
  <si>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</si>
  <si>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</si>
  <si>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</si>
  <si>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</si>
  <si>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</si>
  <si>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</si>
  <si>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</si>
  <si>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</si>
  <si>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</si>
  <si>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</si>
  <si>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</si>
  <si>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</si>
  <si>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</si>
  <si>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</si>
  <si>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</si>
  <si>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</si>
  <si>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</si>
  <si>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</si>
  <si>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</si>
  <si>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</si>
  <si>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</si>
  <si>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</si>
  <si>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</si>
  <si>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</si>
  <si>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</si>
  <si>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</si>
  <si>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</si>
  <si>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</si>
  <si>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</si>
  <si>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</si>
  <si>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</si>
  <si>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</si>
  <si>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</si>
  <si>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</si>
  <si>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</si>
  <si>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</si>
  <si>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</si>
  <si>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</si>
  <si>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</si>
  <si>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</si>
  <si>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</si>
  <si>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</si>
  <si>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</si>
  <si>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</si>
  <si>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</si>
  <si>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</si>
  <si>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</si>
  <si>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</si>
  <si>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</si>
  <si>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</si>
  <si>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</si>
  <si>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</si>
  <si>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</si>
  <si>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</si>
  <si>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</si>
  <si>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</si>
  <si>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</si>
  <si>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</si>
  <si>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</si>
  <si>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</si>
  <si>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</si>
  <si>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</si>
  <si>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</si>
  <si>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</si>
  <si>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</si>
  <si>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</si>
  <si>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</si>
  <si>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</si>
  <si>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</si>
  <si>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</si>
  <si>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</si>
  <si>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</si>
  <si>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</si>
  <si>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</si>
  <si>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</si>
  <si>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</si>
  <si>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</si>
  <si>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</si>
  <si>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</si>
  <si>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</si>
  <si>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</si>
  <si>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</si>
  <si>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</si>
  <si>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</si>
  <si>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</si>
  <si>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</si>
  <si>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</si>
  <si>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</si>
  <si>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</si>
  <si>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</si>
  <si>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</si>
  <si>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</si>
  <si>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</si>
  <si>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</si>
  <si>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</si>
  <si>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</si>
  <si>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</si>
  <si>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</si>
  <si>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</si>
  <si>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</si>
  <si>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</si>
  <si>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</si>
  <si>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</si>
  <si>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</si>
  <si>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</si>
  <si>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</si>
  <si>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</si>
  <si>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</si>
  <si>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</si>
  <si>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</si>
  <si>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</si>
  <si>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</si>
  <si>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</si>
  <si>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</si>
  <si>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</si>
  <si>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</si>
  <si>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</si>
  <si>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</si>
  <si>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</si>
  <si>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</si>
  <si>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</si>
  <si>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</si>
  <si>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</si>
  <si>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</si>
  <si>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</si>
  <si>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</si>
  <si>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</si>
  <si>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</si>
  <si>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</si>
  <si>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</si>
  <si>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</si>
  <si>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</si>
  <si>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</si>
  <si>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</si>
  <si>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</si>
  <si>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</si>
  <si>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</si>
  <si>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</si>
  <si>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</si>
  <si>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</si>
  <si>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</si>
  <si>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</si>
  <si>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</si>
  <si>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</si>
  <si>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</si>
  <si>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</si>
  <si>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</si>
  <si>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</si>
  <si>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</si>
  <si>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</si>
  <si>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</si>
  <si>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</si>
  <si>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</si>
  <si>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</si>
  <si>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</si>
  <si>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</si>
  <si>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</si>
  <si>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</si>
  <si>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</si>
  <si>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</si>
  <si>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</si>
  <si>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</si>
  <si>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</si>
  <si>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</si>
  <si>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</si>
  <si>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</si>
  <si>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</si>
  <si>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</si>
  <si>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</si>
  <si>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</si>
  <si>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</si>
  <si>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</si>
  <si>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</si>
  <si>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</si>
  <si>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</si>
  <si>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</si>
  <si>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</si>
  <si>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</si>
  <si>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</si>
  <si>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</si>
  <si>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</si>
  <si>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</si>
  <si>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</si>
  <si>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</si>
  <si>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</si>
  <si>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</si>
  <si>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</si>
  <si>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</si>
  <si>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</si>
  <si>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</si>
  <si>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</si>
  <si>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</si>
  <si>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</si>
  <si>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</si>
  <si>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</si>
  <si>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</si>
  <si>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</si>
  <si>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</si>
  <si>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</si>
  <si>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</si>
  <si>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</si>
  <si>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</si>
  <si>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</si>
  <si>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</si>
  <si>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</si>
  <si>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</si>
  <si>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</si>
  <si>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</si>
  <si>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</si>
  <si>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</si>
  <si>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</si>
  <si>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</si>
  <si>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</si>
  <si>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</si>
  <si>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</si>
  <si>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</si>
  <si>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</si>
  <si>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</si>
  <si>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</si>
  <si>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</si>
  <si>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</si>
  <si>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</si>
  <si>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</si>
  <si>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</si>
  <si>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</si>
  <si>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</si>
  <si>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</si>
  <si>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</si>
  <si>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</si>
  <si>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</si>
  <si>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</si>
  <si>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</si>
  <si>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</si>
  <si>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</si>
  <si>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</si>
  <si>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</si>
  <si>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</si>
  <si>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</si>
  <si>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</si>
  <si>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</si>
  <si>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</si>
  <si>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</si>
  <si>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</si>
  <si>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</si>
  <si>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</si>
  <si>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</si>
  <si>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</si>
  <si>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</si>
  <si>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</si>
  <si>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</si>
  <si>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</si>
  <si>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</si>
  <si>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</si>
  <si>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</si>
  <si>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</si>
  <si>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</si>
  <si>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</si>
  <si>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</si>
  <si>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</si>
  <si>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</si>
  <si>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</si>
  <si>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</si>
  <si>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</si>
  <si>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</si>
  <si>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</si>
  <si>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</si>
  <si>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</si>
  <si>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</si>
  <si>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</si>
  <si>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</si>
  <si>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</si>
  <si>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</si>
  <si>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</si>
  <si>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</si>
  <si>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</si>
  <si>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</si>
  <si>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</si>
  <si>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</si>
  <si>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</si>
  <si>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</si>
  <si>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</si>
  <si>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</si>
  <si>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</si>
  <si>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</si>
  <si>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</si>
  <si>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</si>
  <si>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</si>
  <si>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</si>
  <si>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</si>
  <si>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</si>
  <si>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</si>
  <si>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</si>
  <si>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</si>
  <si>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</si>
  <si>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</si>
  <si>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</si>
  <si>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</si>
  <si>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</si>
  <si>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</si>
  <si>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</si>
  <si>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</si>
  <si>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</si>
  <si>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</si>
  <si>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</si>
  <si>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</si>
  <si>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</si>
  <si>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</si>
  <si>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</si>
  <si>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</si>
  <si>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</si>
  <si>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</si>
  <si>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</si>
  <si>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</si>
  <si>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</si>
  <si>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</si>
  <si>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</si>
  <si>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</si>
  <si>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</si>
  <si>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</si>
  <si>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</si>
  <si>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</si>
  <si>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</si>
  <si>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</si>
  <si>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</si>
  <si>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</si>
  <si>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</si>
  <si>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</si>
  <si>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</si>
  <si>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</si>
  <si>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</si>
  <si>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</si>
  <si>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</si>
  <si>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</si>
  <si>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</si>
  <si>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</si>
  <si>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</si>
  <si>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</si>
  <si>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</si>
  <si>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</si>
  <si>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</si>
  <si>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</si>
  <si>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</si>
  <si>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</si>
  <si>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</si>
  <si>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</si>
  <si>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</si>
  <si>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</si>
  <si>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</si>
  <si>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</si>
  <si>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</si>
  <si>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</si>
  <si>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</si>
  <si>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</si>
  <si>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</si>
  <si>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</si>
  <si>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</si>
  <si>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</si>
  <si>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</si>
  <si>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</si>
  <si>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</si>
  <si>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</si>
  <si>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</si>
  <si>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</si>
  <si>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</si>
  <si>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</si>
  <si>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</si>
  <si>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</si>
  <si>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</si>
  <si>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</si>
  <si>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</si>
  <si>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</si>
  <si>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</si>
  <si>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</si>
  <si>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</si>
  <si>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</si>
  <si>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</si>
  <si>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</si>
  <si>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</si>
  <si>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</si>
  <si>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</si>
  <si>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</si>
  <si>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</si>
  <si>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</si>
  <si>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</si>
  <si>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</si>
  <si>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</si>
  <si>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</si>
  <si>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</si>
  <si>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</si>
  <si>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</si>
  <si>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</si>
  <si>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</si>
  <si>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</si>
  <si>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</si>
  <si>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</si>
  <si>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</si>
  <si>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</si>
  <si>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</si>
  <si>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</si>
  <si>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</si>
  <si>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</si>
  <si>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</si>
  <si>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</si>
  <si>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</si>
  <si>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</si>
  <si>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</si>
  <si>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</si>
  <si>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</si>
  <si>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</si>
  <si>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</si>
  <si>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</si>
  <si>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</si>
  <si>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</si>
  <si>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</si>
  <si>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</si>
  <si>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</si>
  <si>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</si>
  <si>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</si>
  <si>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</si>
  <si>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</si>
  <si>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</si>
  <si>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</si>
  <si>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</si>
  <si>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</si>
  <si>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</si>
  <si>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</si>
  <si>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</si>
  <si>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</si>
  <si>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</si>
  <si>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</si>
  <si>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</si>
  <si>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</si>
  <si>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</si>
  <si>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</si>
  <si>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</si>
  <si>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</si>
  <si>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</si>
  <si>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</si>
  <si>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</si>
  <si>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</si>
  <si>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</si>
  <si>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</si>
  <si>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</si>
  <si>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</si>
  <si>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</si>
  <si>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</si>
  <si>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</si>
  <si>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</si>
  <si>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</si>
  <si>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</si>
  <si>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</si>
  <si>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</si>
  <si>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</si>
  <si>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</si>
  <si>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</si>
  <si>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</si>
  <si>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</si>
  <si>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</si>
  <si>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</si>
  <si>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</si>
  <si>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</si>
  <si>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</si>
  <si>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</si>
  <si>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</si>
  <si>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</si>
  <si>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</si>
  <si>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</si>
  <si>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</si>
  <si>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</si>
  <si>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</si>
  <si>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</si>
  <si>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</si>
  <si>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</si>
  <si>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</si>
  <si>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</si>
  <si>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</si>
  <si>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</si>
  <si>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</si>
  <si>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</si>
  <si>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</si>
  <si>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</si>
  <si>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</si>
  <si>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</si>
  <si>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</si>
  <si>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</si>
  <si>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</si>
  <si>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</si>
  <si>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</si>
  <si>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</si>
  <si>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</si>
  <si>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</si>
  <si>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</si>
  <si>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</si>
  <si>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</si>
  <si>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</si>
  <si>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</si>
  <si>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</si>
  <si>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</si>
  <si>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</si>
  <si>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</si>
  <si>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</si>
  <si>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</si>
  <si>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</si>
  <si>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</si>
  <si>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</si>
  <si>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</si>
  <si>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</si>
  <si>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</si>
  <si>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</si>
  <si>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</si>
  <si>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</si>
  <si>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</si>
  <si>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</si>
  <si>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</si>
  <si>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</si>
  <si>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</si>
  <si>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</si>
  <si>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</si>
  <si>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</si>
  <si>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</si>
  <si>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</si>
  <si>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</si>
  <si>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</si>
  <si>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</si>
  <si>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</si>
  <si>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</si>
  <si>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</si>
  <si>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</si>
  <si>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</si>
  <si>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</si>
  <si>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</si>
  <si>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</si>
  <si>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</si>
  <si>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</si>
  <si>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</si>
  <si>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</si>
  <si>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</si>
  <si>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</si>
  <si>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</si>
  <si>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</si>
  <si>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</si>
  <si>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</si>
  <si>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</si>
  <si>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</si>
  <si>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</si>
  <si>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</si>
  <si>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</si>
  <si>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</si>
  <si>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</si>
  <si>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</si>
  <si>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</si>
  <si>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</si>
  <si>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</si>
  <si>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</si>
  <si>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</si>
  <si>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</si>
  <si>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</si>
  <si>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</si>
  <si>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</si>
  <si>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</si>
  <si>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</si>
  <si>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</si>
  <si>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</si>
  <si>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</si>
  <si>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</si>
  <si>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</si>
  <si>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</si>
  <si>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</si>
  <si>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</si>
  <si>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</si>
  <si>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</si>
  <si>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</si>
  <si>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</si>
  <si>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</si>
  <si>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</si>
  <si>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</si>
  <si>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</si>
  <si>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</si>
  <si>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</si>
  <si>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</si>
  <si>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</si>
  <si>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</si>
  <si>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</si>
  <si>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</si>
  <si>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</si>
  <si>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</si>
  <si>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</si>
  <si>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</si>
  <si>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</si>
  <si>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</si>
  <si>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</si>
  <si>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</si>
  <si>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</si>
  <si>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</si>
  <si>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</si>
  <si>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</si>
  <si>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</si>
  <si>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</si>
  <si>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</si>
  <si>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</si>
  <si>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</si>
  <si>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</si>
  <si>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</si>
  <si>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</si>
  <si>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</si>
  <si>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</si>
  <si>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</si>
  <si>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</si>
  <si>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</si>
  <si>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</si>
  <si>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</si>
  <si>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</si>
  <si>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</si>
  <si>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</si>
  <si>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</si>
  <si>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</si>
  <si>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</si>
  <si>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</si>
  <si>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</si>
  <si>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</si>
  <si>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</si>
  <si>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</si>
  <si>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</si>
  <si>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</si>
  <si>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</si>
  <si>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</si>
  <si>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</si>
  <si>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</si>
  <si>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</si>
  <si>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</si>
  <si>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</si>
  <si>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</si>
  <si>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</si>
  <si>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</si>
  <si>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</si>
  <si>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</si>
  <si>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</si>
  <si>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</si>
  <si>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</si>
  <si>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</si>
  <si>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</si>
  <si>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</si>
  <si>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</si>
  <si>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</si>
  <si>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</si>
  <si>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</si>
  <si>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</si>
  <si>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</si>
  <si>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</si>
  <si>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</si>
  <si>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</si>
  <si>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</si>
  <si>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</si>
  <si>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</si>
  <si>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</si>
  <si>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</si>
  <si>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</si>
  <si>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</si>
  <si>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</si>
  <si>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</si>
  <si>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</si>
  <si>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</si>
  <si>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</si>
  <si>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</si>
  <si>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</si>
  <si>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</si>
  <si>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</si>
  <si>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</si>
  <si>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</si>
  <si>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</si>
  <si>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</si>
  <si>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</si>
  <si>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</si>
  <si>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</si>
  <si>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</si>
  <si>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</si>
  <si>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</si>
  <si>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</si>
  <si>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</si>
  <si>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</si>
  <si>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</si>
  <si>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</si>
  <si>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</si>
  <si>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</si>
  <si>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</si>
  <si>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</si>
  <si>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</si>
  <si>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</si>
  <si>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</si>
  <si>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</si>
  <si>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</si>
  <si>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</si>
  <si>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</si>
  <si>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</si>
  <si>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</si>
  <si>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</si>
  <si>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</si>
  <si>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</si>
  <si>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</si>
  <si>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</si>
  <si>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</si>
  <si>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</si>
  <si>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</si>
  <si>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</si>
  <si>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</si>
  <si>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</si>
  <si>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</si>
  <si>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</si>
  <si>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</si>
  <si>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</si>
  <si>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</si>
  <si>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</si>
  <si>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</si>
  <si>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</si>
  <si>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</si>
  <si>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</si>
  <si>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</si>
  <si>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</si>
  <si>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</si>
  <si>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</si>
  <si>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</si>
  <si>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</si>
  <si>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</si>
  <si>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</si>
  <si>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</si>
  <si>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</si>
  <si>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</si>
  <si>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</si>
  <si>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</si>
  <si>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</si>
  <si>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</si>
  <si>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</si>
  <si>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</si>
  <si>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</si>
  <si>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</si>
  <si>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</si>
  <si>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</si>
  <si>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</si>
  <si>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</si>
  <si>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</si>
  <si>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</si>
  <si>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</si>
  <si>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</si>
  <si>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</si>
  <si>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</si>
  <si>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</si>
  <si>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</si>
  <si>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</si>
  <si>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</si>
  <si>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</si>
  <si>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</si>
  <si>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</si>
  <si>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</si>
  <si>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</si>
  <si>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</si>
  <si>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</si>
  <si>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</si>
  <si>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</si>
  <si>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</si>
  <si>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</si>
  <si>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</si>
  <si>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</si>
  <si>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</si>
  <si>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</si>
  <si>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</si>
  <si>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</si>
  <si>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</si>
  <si>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</si>
  <si>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</si>
  <si>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</si>
  <si>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</si>
  <si>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</si>
  <si>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</si>
  <si>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</si>
  <si>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</si>
  <si>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</si>
  <si>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</si>
  <si>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</si>
  <si>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</si>
  <si>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</si>
  <si>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</si>
  <si>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</si>
  <si>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</si>
  <si>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</si>
  <si>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</si>
  <si>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</si>
  <si>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</si>
  <si>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</si>
  <si>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</si>
  <si>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</si>
  <si>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</si>
  <si>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</si>
  <si>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</si>
  <si>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</si>
  <si>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</si>
  <si>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</si>
  <si>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</si>
  <si>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</si>
  <si>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</si>
  <si>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</si>
  <si>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</si>
  <si>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</si>
  <si>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</si>
  <si>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</si>
  <si>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</si>
  <si>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</si>
  <si>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</si>
  <si>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</si>
  <si>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</si>
  <si>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</si>
  <si>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</si>
  <si>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</si>
  <si>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</si>
  <si>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</si>
  <si>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</si>
  <si>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</si>
  <si>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</si>
  <si>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</si>
  <si>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</si>
  <si>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</si>
  <si>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</si>
  <si>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</si>
  <si>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</si>
  <si>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</si>
  <si>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</si>
  <si>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</si>
  <si>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</si>
  <si>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</si>
  <si>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</si>
  <si>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</si>
  <si>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</si>
  <si>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</si>
  <si>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</si>
  <si>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</si>
  <si>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</si>
  <si>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</si>
  <si>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</si>
  <si>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</si>
  <si>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</si>
  <si>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</si>
  <si>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</si>
  <si>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</si>
  <si>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</si>
  <si>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</si>
  <si>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</si>
  <si>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</si>
  <si>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</si>
  <si>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</si>
  <si>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</si>
  <si>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</si>
  <si>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</si>
  <si>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</si>
  <si>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</si>
  <si>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</si>
  <si>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</si>
  <si>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</si>
  <si>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</si>
  <si>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</si>
  <si>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</si>
  <si>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</si>
  <si>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</si>
  <si>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</si>
  <si>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</si>
  <si>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</si>
  <si>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</si>
  <si>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</si>
  <si>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</si>
  <si>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</si>
  <si>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</si>
  <si>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</si>
  <si>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</si>
  <si>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</si>
  <si>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</si>
  <si>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</si>
  <si>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</si>
  <si>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</si>
  <si>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</si>
  <si>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</si>
  <si>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</si>
  <si>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</si>
  <si>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</si>
  <si>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</si>
  <si>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</si>
  <si>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</si>
  <si>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</si>
  <si>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</si>
  <si>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</si>
  <si>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</si>
  <si>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</si>
  <si>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</si>
  <si>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</si>
  <si>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</si>
  <si>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</si>
  <si>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</si>
  <si>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</si>
  <si>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</si>
  <si>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</si>
  <si>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</si>
  <si>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</si>
  <si>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</si>
  <si>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</si>
  <si>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</si>
  <si>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</si>
  <si>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</si>
  <si>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</si>
  <si>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</si>
  <si>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</si>
  <si>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</si>
  <si>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</si>
  <si>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</si>
  <si>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</si>
  <si>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</si>
  <si>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</si>
  <si>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</si>
  <si>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</si>
  <si>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</si>
  <si>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</si>
  <si>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</si>
  <si>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</si>
  <si>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</si>
  <si>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</si>
  <si>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</si>
  <si>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</si>
  <si>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</si>
  <si>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</si>
  <si>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</si>
  <si>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</si>
  <si>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</si>
  <si>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</si>
  <si>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</si>
  <si>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</si>
  <si>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</si>
  <si>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</si>
  <si>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</si>
  <si>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</si>
  <si>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</si>
  <si>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</si>
  <si>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</si>
  <si>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</si>
  <si>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</si>
  <si>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</si>
  <si>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</si>
  <si>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</si>
  <si>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</si>
  <si>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</si>
  <si>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</si>
  <si>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</si>
  <si>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</si>
  <si>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</si>
  <si>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</si>
  <si>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</si>
  <si>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</si>
  <si>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</si>
  <si>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</si>
  <si>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</si>
  <si>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</si>
  <si>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</si>
  <si>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</si>
  <si>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</si>
  <si>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</si>
  <si>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</si>
  <si>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</si>
  <si>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</si>
  <si>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</si>
  <si>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</si>
  <si>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</si>
  <si>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</si>
  <si>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</si>
  <si>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</si>
  <si>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</si>
  <si>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</si>
  <si>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</si>
  <si>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</si>
  <si>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</si>
  <si>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</si>
  <si>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</si>
  <si>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</si>
  <si>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</si>
  <si>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</si>
  <si>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</si>
  <si>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</si>
  <si>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</si>
  <si>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</si>
  <si>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</si>
  <si>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</si>
  <si>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</si>
  <si>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</si>
  <si>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</si>
  <si>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</si>
  <si>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</si>
  <si>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</si>
  <si>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</si>
  <si>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</si>
  <si>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</si>
  <si>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</si>
  <si>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</si>
  <si>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</si>
  <si>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</si>
  <si>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</si>
  <si>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</si>
  <si>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</si>
  <si>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</si>
  <si>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</si>
  <si>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</si>
  <si>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</si>
  <si>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</si>
  <si>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</si>
  <si>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</si>
  <si>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</si>
  <si>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</si>
  <si>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</si>
  <si>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</si>
  <si>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</si>
  <si>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</si>
  <si>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</si>
  <si>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</si>
  <si>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</si>
  <si>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</si>
  <si>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</si>
  <si>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</si>
  <si>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</si>
  <si>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</si>
  <si>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</si>
  <si>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</si>
  <si>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</si>
  <si>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</si>
  <si>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</si>
  <si>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</si>
  <si>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</si>
  <si>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</si>
  <si>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</si>
  <si>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</si>
  <si>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</si>
  <si>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</si>
  <si>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</si>
  <si>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</si>
  <si>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</si>
  <si>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</si>
  <si>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</si>
  <si>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</si>
  <si>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</si>
  <si>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</si>
  <si>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</si>
  <si>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</si>
  <si>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</si>
  <si>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</si>
  <si>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</si>
  <si>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</si>
  <si>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</si>
  <si>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</si>
  <si>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</si>
  <si>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</si>
  <si>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</si>
  <si>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</si>
  <si>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</si>
  <si>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</si>
  <si>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</si>
  <si>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</si>
  <si>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</si>
  <si>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</si>
  <si>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</si>
  <si>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</si>
  <si>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</si>
  <si>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</si>
  <si>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</si>
  <si>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</si>
  <si>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</si>
  <si>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</si>
  <si>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</si>
  <si>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</si>
  <si>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</si>
  <si>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</si>
  <si>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</si>
  <si>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</si>
  <si>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</si>
  <si>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</si>
  <si>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</si>
  <si>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</si>
  <si>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</si>
  <si>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</si>
  <si>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</si>
  <si>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</si>
  <si>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</si>
  <si>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</si>
  <si>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</si>
  <si>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</si>
  <si>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</si>
  <si>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</si>
  <si>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</si>
  <si>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</si>
  <si>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</si>
  <si>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</si>
  <si>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</si>
  <si>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</si>
  <si>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</si>
  <si>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</si>
  <si>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</si>
  <si>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</si>
  <si>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</si>
  <si>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</si>
  <si>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</si>
  <si>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</si>
  <si>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</si>
  <si>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</si>
  <si>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</si>
  <si>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</si>
  <si>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</si>
  <si>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</si>
  <si>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</si>
  <si>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</si>
  <si>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</si>
  <si>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</si>
  <si>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</si>
  <si>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</si>
  <si>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</si>
  <si>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</si>
  <si>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</si>
  <si>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</si>
  <si>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</si>
  <si>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</si>
  <si>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</si>
  <si>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</si>
  <si>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</si>
  <si>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</si>
  <si>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</si>
  <si>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</si>
  <si>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</si>
  <si>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</si>
  <si>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</si>
  <si>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</si>
  <si>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</si>
  <si>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</si>
  <si>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</si>
  <si>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</si>
  <si>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</si>
  <si>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</si>
  <si>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</si>
  <si>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</si>
  <si>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</si>
  <si>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</si>
  <si>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</si>
  <si>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</si>
  <si>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</si>
  <si>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</si>
  <si>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</si>
  <si>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</si>
  <si>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</si>
  <si>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</si>
  <si>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</si>
  <si>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</si>
  <si>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</si>
  <si>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</si>
  <si>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</si>
  <si>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</si>
  <si>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</si>
  <si>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</si>
  <si>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</si>
  <si>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</si>
  <si>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</si>
  <si>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</si>
  <si>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</si>
  <si>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</si>
  <si>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</si>
  <si>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</si>
  <si>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</si>
  <si>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</si>
  <si>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</si>
  <si>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</si>
  <si>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</si>
  <si>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</si>
  <si>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</si>
  <si>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</si>
  <si>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</si>
  <si>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</si>
  <si>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</si>
  <si>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</si>
  <si>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</si>
  <si>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</si>
  <si>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</si>
  <si>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</si>
  <si>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</si>
  <si>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</si>
  <si>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</si>
  <si>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</si>
  <si>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</si>
  <si>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</si>
  <si>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</si>
  <si>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</si>
  <si>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</si>
  <si>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</si>
  <si>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</si>
  <si>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</si>
  <si>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</si>
  <si>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</si>
  <si>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</si>
  <si>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</si>
  <si>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</si>
  <si>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</si>
  <si>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</si>
  <si>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</si>
  <si>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</si>
  <si>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</si>
  <si>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</si>
  <si>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</si>
  <si>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</si>
  <si>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</si>
  <si>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</si>
  <si>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</si>
  <si>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</si>
  <si>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</si>
  <si>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</si>
  <si>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</si>
  <si>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</si>
  <si>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</si>
  <si>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</si>
  <si>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</si>
  <si>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</si>
  <si>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</si>
  <si>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</si>
  <si>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</si>
  <si>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</si>
  <si>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</si>
  <si>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</si>
  <si>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</si>
  <si>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</si>
  <si>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</si>
  <si>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</si>
  <si>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</si>
  <si>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</si>
  <si>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</si>
  <si>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</si>
  <si>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</si>
  <si>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</si>
  <si>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</si>
  <si>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</si>
  <si>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</si>
  <si>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</si>
  <si>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</si>
  <si>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</si>
  <si>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</si>
  <si>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</si>
  <si>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</si>
  <si>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</si>
  <si>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</si>
  <si>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</si>
  <si>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</si>
  <si>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</si>
  <si>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</si>
  <si>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</si>
  <si>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</si>
  <si>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</si>
  <si>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</si>
  <si>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</si>
  <si>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</si>
  <si>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</si>
  <si>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</si>
  <si>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</si>
  <si>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</si>
  <si>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</si>
  <si>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</si>
  <si>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</si>
  <si>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</si>
  <si>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</si>
  <si>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</si>
  <si>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</si>
  <si>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</si>
  <si>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</si>
  <si>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</si>
  <si>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</si>
  <si>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</si>
  <si>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</si>
  <si>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</si>
  <si>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</si>
  <si>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</si>
  <si>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</si>
  <si>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</si>
  <si>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</si>
  <si>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</si>
  <si>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</si>
  <si>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</si>
  <si>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</si>
  <si>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</si>
  <si>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</si>
  <si>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</si>
  <si>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</si>
  <si>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</si>
  <si>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</si>
  <si>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</si>
  <si>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</si>
  <si>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</si>
  <si>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</si>
  <si>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</si>
  <si>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</si>
  <si>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</si>
  <si>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</si>
  <si>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</si>
  <si>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</si>
  <si>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</si>
  <si>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</si>
  <si>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</si>
  <si>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</si>
  <si>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</si>
  <si>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</si>
  <si>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</si>
  <si>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</si>
  <si>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</si>
  <si>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</si>
  <si>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</si>
  <si>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</si>
  <si>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</si>
  <si>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</si>
  <si>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</si>
  <si>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</si>
  <si>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</si>
  <si>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</si>
  <si>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</si>
  <si>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</si>
  <si>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</si>
  <si>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</si>
  <si>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</si>
  <si>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</si>
  <si>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</si>
  <si>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</si>
  <si>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</si>
  <si>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</si>
  <si>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</si>
  <si>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</si>
  <si>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</si>
  <si>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</si>
  <si>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</si>
  <si>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</si>
  <si>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</si>
  <si>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</si>
  <si>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</si>
  <si>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</si>
  <si>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</si>
  <si>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</si>
  <si>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</si>
  <si>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</si>
  <si>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</si>
  <si>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</si>
  <si>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</si>
  <si>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</si>
  <si>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</si>
  <si>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</si>
  <si>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</si>
  <si>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</si>
  <si>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</si>
  <si>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</si>
  <si>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</si>
  <si>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</si>
  <si>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</si>
  <si>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</si>
  <si>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</si>
  <si>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</si>
  <si>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</si>
  <si>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</si>
  <si>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</si>
  <si>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</si>
  <si>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</si>
  <si>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</si>
  <si>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</si>
  <si>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</si>
  <si>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</si>
  <si>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</si>
  <si>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</si>
  <si>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</si>
  <si>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</si>
  <si>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</si>
  <si>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</si>
  <si>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</si>
  <si>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</si>
  <si>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</si>
  <si>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</si>
  <si>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</si>
  <si>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</si>
  <si>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</si>
  <si>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</si>
  <si>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</si>
  <si>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</si>
  <si>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</si>
  <si>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</si>
  <si>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</si>
  <si>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</si>
  <si>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</si>
  <si>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</si>
  <si>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</si>
  <si>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</si>
  <si>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</si>
  <si>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</si>
  <si>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</si>
  <si>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</si>
  <si>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</si>
  <si>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</si>
  <si>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</si>
  <si>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</si>
  <si>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</si>
  <si>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</si>
  <si>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</si>
  <si>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</si>
  <si>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</si>
  <si>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</si>
  <si>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</si>
  <si>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</si>
  <si>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</si>
  <si>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</si>
  <si>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</si>
  <si>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</si>
  <si>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</si>
  <si>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</si>
  <si>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</si>
  <si>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</si>
  <si>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</si>
  <si>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</si>
  <si>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</si>
  <si>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</si>
  <si>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</si>
  <si>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</si>
  <si>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</si>
  <si>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</si>
  <si>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</si>
  <si>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</si>
  <si>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</si>
  <si>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</si>
  <si>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</si>
  <si>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</si>
  <si>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</si>
  <si>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</si>
  <si>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</si>
  <si>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</si>
  <si>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</si>
  <si>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</si>
  <si>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</si>
  <si>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</si>
  <si>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</si>
  <si>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</si>
  <si>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</si>
  <si>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</si>
  <si>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</si>
  <si>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</si>
  <si>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</si>
  <si>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</si>
  <si>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</si>
  <si>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</si>
  <si>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</si>
  <si>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</si>
  <si>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</si>
  <si>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</si>
  <si>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</si>
  <si>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</si>
  <si>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</si>
  <si>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</si>
  <si>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</si>
  <si>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</si>
  <si>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</si>
  <si>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</si>
  <si>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</si>
  <si>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</si>
  <si>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</si>
  <si>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</si>
  <si>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</si>
  <si>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</si>
  <si>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</si>
  <si>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</si>
  <si>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</si>
  <si>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</si>
  <si>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</si>
  <si>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</si>
  <si>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</si>
  <si>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</si>
  <si>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</si>
  <si>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</si>
  <si>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</si>
  <si>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</si>
  <si>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</si>
  <si>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</si>
  <si>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</si>
  <si>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</si>
  <si>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</si>
  <si>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</si>
  <si>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</si>
  <si>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</si>
  <si>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</si>
  <si>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</si>
  <si>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</si>
  <si>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</si>
  <si>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</si>
  <si>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</si>
  <si>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</si>
  <si>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</si>
  <si>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</si>
  <si>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</si>
  <si>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</si>
  <si>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</si>
  <si>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</si>
  <si>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</si>
  <si>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</si>
  <si>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</si>
  <si>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</si>
  <si>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</si>
  <si>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</si>
  <si>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</si>
  <si>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</si>
  <si>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</si>
  <si>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</si>
  <si>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</si>
  <si>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</si>
  <si>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</si>
  <si>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</si>
  <si>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</si>
  <si>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</si>
  <si>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</si>
  <si>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</si>
  <si>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</si>
  <si>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</si>
  <si>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</si>
  <si>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</si>
  <si>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</si>
  <si>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</si>
  <si>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</si>
  <si>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</si>
  <si>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</si>
  <si>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</si>
  <si>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</si>
  <si>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</si>
  <si>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</si>
  <si>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</si>
  <si>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</si>
  <si>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</si>
  <si>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</si>
  <si>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</si>
  <si>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</si>
  <si>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</si>
  <si>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</si>
  <si>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</si>
  <si>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</si>
  <si>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</si>
  <si>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</si>
  <si>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</si>
  <si>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</si>
  <si>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</si>
  <si>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</si>
  <si>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</si>
  <si>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</si>
  <si>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</si>
  <si>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</si>
  <si>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</si>
  <si>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</si>
  <si>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</si>
  <si>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</si>
  <si>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</si>
  <si>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</si>
  <si>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</si>
  <si>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</si>
  <si>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</si>
  <si>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</si>
  <si>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</si>
  <si>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</si>
  <si>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</si>
  <si>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</si>
  <si>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</si>
  <si>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</si>
  <si>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</si>
  <si>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</si>
  <si>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</si>
  <si>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</si>
  <si>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</si>
  <si>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</si>
  <si>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</si>
  <si>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</si>
  <si>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</si>
  <si>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</si>
  <si>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</si>
  <si>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</si>
  <si>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</si>
  <si>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</si>
  <si>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</si>
  <si>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</si>
  <si>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</si>
  <si>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</si>
  <si>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</si>
  <si>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</si>
  <si>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</si>
  <si>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</si>
  <si>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</si>
  <si>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</si>
  <si>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</si>
  <si>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</si>
  <si>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</si>
  <si>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</si>
  <si>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</si>
  <si>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</si>
  <si>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</si>
  <si>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</si>
  <si>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</si>
  <si>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</si>
  <si>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</si>
  <si>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</si>
  <si>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</si>
  <si>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</si>
  <si>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</si>
  <si>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</si>
  <si>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</si>
  <si>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</si>
  <si>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</si>
  <si>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</si>
  <si>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</si>
  <si>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</si>
  <si>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</si>
  <si>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</si>
  <si>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</si>
  <si>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</si>
  <si>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</si>
  <si>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</si>
  <si>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</si>
  <si>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</si>
  <si>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</si>
  <si>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</si>
  <si>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</si>
  <si>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</si>
  <si>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</si>
  <si>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</si>
  <si>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</si>
  <si>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</si>
  <si>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</si>
  <si>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</si>
  <si>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</si>
  <si>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</si>
  <si>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</si>
  <si>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</si>
  <si>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</si>
  <si>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</si>
  <si>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</si>
  <si>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</si>
  <si>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</si>
  <si>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</si>
  <si>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</si>
  <si>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</si>
  <si>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</si>
  <si>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</si>
  <si>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</si>
  <si>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</si>
  <si>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</si>
  <si>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</si>
  <si>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</si>
  <si>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</si>
  <si>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</si>
  <si>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</si>
  <si>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</si>
  <si>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</si>
  <si>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</si>
  <si>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</si>
  <si>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</si>
  <si>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</si>
  <si>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</si>
  <si>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</si>
  <si>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</si>
  <si>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</si>
  <si>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</si>
  <si>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</si>
  <si>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</si>
  <si>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</si>
  <si>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</si>
  <si>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</si>
  <si>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</si>
  <si>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</si>
  <si>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</si>
  <si>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</si>
  <si>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</si>
  <si>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</si>
  <si>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</si>
  <si>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</si>
  <si>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</si>
  <si>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</si>
  <si>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</si>
  <si>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</si>
  <si>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</si>
  <si>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</si>
  <si>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</si>
  <si>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</si>
  <si>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</si>
  <si>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</si>
  <si>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</si>
  <si>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</si>
  <si>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</si>
  <si>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</si>
  <si>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</si>
  <si>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</si>
  <si>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</si>
  <si>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</si>
  <si>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</si>
  <si>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</si>
  <si>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</si>
  <si>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</si>
  <si>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</si>
  <si>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</si>
  <si>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</si>
  <si>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</si>
  <si>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</si>
  <si>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</si>
  <si>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</si>
  <si>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</si>
  <si>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</si>
  <si>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</si>
  <si>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</si>
  <si>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</si>
  <si>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</si>
  <si>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</si>
  <si>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</si>
  <si>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</si>
  <si>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</si>
  <si>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</si>
  <si>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</si>
  <si>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</si>
  <si>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</si>
  <si>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</si>
  <si>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</si>
  <si>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</si>
  <si>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</si>
  <si>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</si>
  <si>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</si>
  <si>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</si>
  <si>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</si>
  <si>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</si>
  <si>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</si>
  <si>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</si>
  <si>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</si>
  <si>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</si>
  <si>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</si>
  <si>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</si>
  <si>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</si>
  <si>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</si>
  <si>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</si>
  <si>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</si>
  <si>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</si>
  <si>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</si>
  <si>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</si>
  <si>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</si>
  <si>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</si>
  <si>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</si>
  <si>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</si>
  <si>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</si>
  <si>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</si>
  <si>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</si>
  <si>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</si>
  <si>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</si>
  <si>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</si>
  <si>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</si>
  <si>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</si>
  <si>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</si>
  <si>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</si>
  <si>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</si>
  <si>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</si>
  <si>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</si>
  <si>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</si>
  <si>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</si>
  <si>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</si>
  <si>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</si>
  <si>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</si>
  <si>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</si>
  <si>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</si>
  <si>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</si>
  <si>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</si>
  <si>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</si>
  <si>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</si>
  <si>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</si>
  <si>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</si>
  <si>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</si>
  <si>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</si>
  <si>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</si>
  <si>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</si>
  <si>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</si>
  <si>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</si>
  <si>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</si>
  <si>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</si>
  <si>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</si>
  <si>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</si>
  <si>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</si>
  <si>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</si>
  <si>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</si>
  <si>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</si>
  <si>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</si>
  <si>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</si>
  <si>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</si>
  <si>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</si>
  <si>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</si>
  <si>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</si>
  <si>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</si>
  <si>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</si>
  <si>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</si>
  <si>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</si>
  <si>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</si>
  <si>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</si>
  <si>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</si>
  <si>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</si>
  <si>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</si>
  <si>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</si>
  <si>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</si>
  <si>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</si>
  <si>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</si>
  <si>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</si>
  <si>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</si>
  <si>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</si>
  <si>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</si>
  <si>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</si>
  <si>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</si>
  <si>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</si>
  <si>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</si>
  <si>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</si>
  <si>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</si>
  <si>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</si>
  <si>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</si>
  <si>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</si>
  <si>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</si>
  <si>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</si>
  <si>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</si>
  <si>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</si>
  <si>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</si>
  <si>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</si>
  <si>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</si>
  <si>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</si>
  <si>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</si>
  <si>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</si>
  <si>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</si>
  <si>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</si>
  <si>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</si>
  <si>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</si>
  <si>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</si>
  <si>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</si>
  <si>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</si>
  <si>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</si>
  <si>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</si>
  <si>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</si>
  <si>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</si>
  <si>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</si>
  <si>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</si>
  <si>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</si>
  <si>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</si>
  <si>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</si>
  <si>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</si>
  <si>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</si>
  <si>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</si>
  <si>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</si>
  <si>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</si>
  <si>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</si>
  <si>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</si>
  <si>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</si>
  <si>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</si>
  <si>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</si>
  <si>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</si>
  <si>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</si>
  <si>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</si>
  <si>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</si>
  <si>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</si>
  <si>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</si>
  <si>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</si>
  <si>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</si>
  <si>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</si>
  <si>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</si>
  <si>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</si>
  <si>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</si>
  <si>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</si>
  <si>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</si>
  <si>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</si>
  <si>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</si>
  <si>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</si>
  <si>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</si>
  <si>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</si>
  <si>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</si>
  <si>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</si>
  <si>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</si>
  <si>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</si>
  <si>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</si>
  <si>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</si>
  <si>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</si>
  <si>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</si>
  <si>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</si>
  <si>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</si>
  <si>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</si>
  <si>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</si>
  <si>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</si>
  <si>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</si>
  <si>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</si>
  <si>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</si>
  <si>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</si>
  <si>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</si>
  <si>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</si>
  <si>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</si>
  <si>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</si>
  <si>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</si>
  <si>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</si>
  <si>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</si>
  <si>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</si>
  <si>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</si>
  <si>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</si>
  <si>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</si>
  <si>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</si>
  <si>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</si>
  <si>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</si>
  <si>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</si>
  <si>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</si>
  <si>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</si>
  <si>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</si>
  <si>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</si>
  <si>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</si>
  <si>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</si>
  <si>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</si>
  <si>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</si>
  <si>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</si>
  <si>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</si>
  <si>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</si>
  <si>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</si>
  <si>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</si>
  <si>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</si>
  <si>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</si>
  <si>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</si>
  <si>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</si>
  <si>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</si>
  <si>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</si>
  <si>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</si>
  <si>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</si>
  <si>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</si>
  <si>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</si>
  <si>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</si>
  <si>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</si>
  <si>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</si>
  <si>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</si>
  <si>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</si>
  <si>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</si>
  <si>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</si>
  <si>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</si>
  <si>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</si>
  <si>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</si>
  <si>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</si>
  <si>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</si>
  <si>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</si>
  <si>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</si>
  <si>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</si>
  <si>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</si>
  <si>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</si>
  <si>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</si>
  <si>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</si>
  <si>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</si>
  <si>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</si>
  <si>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</si>
  <si>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</si>
  <si>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</si>
  <si>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</si>
  <si>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</si>
  <si>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</si>
  <si>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</si>
  <si>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</si>
  <si>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</si>
  <si>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</si>
  <si>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</si>
  <si>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</si>
  <si>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</si>
  <si>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</si>
  <si>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</si>
  <si>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</si>
  <si>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</si>
  <si>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</si>
  <si>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</si>
  <si>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</si>
  <si>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</si>
  <si>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</si>
  <si>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</si>
  <si>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</si>
  <si>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</si>
  <si>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</si>
  <si>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</si>
  <si>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</si>
  <si>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</si>
  <si>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</si>
  <si>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</si>
  <si>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</si>
  <si>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</si>
  <si>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</si>
  <si>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</si>
  <si>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</si>
  <si>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</si>
  <si>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</si>
  <si>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</si>
  <si>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</si>
  <si>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</si>
  <si>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</si>
  <si>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</si>
  <si>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</si>
  <si>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</si>
  <si>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</si>
  <si>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</si>
  <si>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</si>
  <si>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</si>
  <si>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</si>
  <si>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</si>
  <si>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</si>
  <si>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</si>
  <si>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</si>
  <si>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</si>
  <si>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</si>
  <si>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</si>
  <si>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</si>
  <si>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</si>
  <si>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</si>
  <si>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</si>
  <si>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</si>
  <si>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</si>
  <si>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</si>
  <si>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</si>
  <si>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</si>
  <si>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</si>
  <si>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</si>
  <si>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</si>
  <si>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</si>
  <si>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</si>
  <si>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</si>
  <si>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</si>
  <si>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</si>
  <si>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</si>
  <si>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</si>
  <si>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</si>
  <si>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</si>
  <si>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</si>
  <si>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</si>
  <si>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</si>
  <si>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</si>
  <si>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</si>
  <si>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</si>
  <si>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</si>
  <si>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</si>
  <si>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</si>
  <si>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</si>
  <si>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</si>
  <si>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</si>
  <si>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</si>
  <si>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</si>
  <si>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</si>
  <si>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</si>
  <si>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</si>
  <si>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</si>
  <si>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</si>
  <si>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</si>
  <si>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</si>
  <si>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</si>
  <si>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</si>
  <si>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</si>
  <si>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</si>
  <si>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</si>
  <si>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</si>
  <si>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</si>
  <si>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</si>
  <si>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</si>
  <si>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</si>
  <si>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</si>
  <si>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</si>
  <si>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</si>
  <si>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</si>
  <si>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</si>
  <si>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</si>
  <si>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</si>
  <si>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</si>
  <si>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</si>
  <si>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</si>
  <si>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</si>
  <si>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</si>
  <si>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</si>
  <si>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</si>
  <si>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</si>
  <si>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</si>
  <si>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</si>
  <si>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</si>
  <si>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</si>
  <si>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</si>
  <si>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</si>
  <si>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</si>
  <si>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</si>
  <si>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</si>
  <si>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</si>
  <si>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</si>
  <si>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</si>
  <si>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</si>
  <si>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</si>
  <si>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</si>
  <si>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</si>
  <si>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</si>
  <si>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</si>
  <si>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</si>
  <si>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</si>
  <si>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</si>
  <si>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</si>
  <si>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</si>
  <si>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</si>
  <si>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</si>
  <si>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</si>
  <si>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</si>
  <si>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</si>
  <si>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</si>
  <si>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</si>
  <si>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</si>
  <si>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</si>
  <si>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</si>
  <si>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</si>
  <si>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</si>
  <si>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</si>
  <si>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</si>
  <si>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</si>
  <si>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</si>
  <si>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</si>
  <si>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</si>
  <si>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</si>
  <si>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</si>
  <si>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</si>
  <si>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</si>
  <si>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</si>
  <si>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</si>
  <si>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</si>
  <si>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</si>
  <si>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</si>
  <si>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</si>
  <si>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</si>
  <si>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</si>
  <si>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</si>
  <si>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</si>
  <si>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</si>
  <si>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</si>
  <si>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</si>
  <si>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</si>
  <si>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</si>
  <si>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</si>
  <si>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</si>
  <si>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</si>
  <si>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</si>
  <si>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</si>
  <si>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</si>
  <si>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</si>
  <si>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</si>
  <si>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</si>
  <si>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</si>
  <si>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</si>
  <si>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</si>
  <si>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</si>
  <si>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</si>
  <si>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</si>
  <si>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</si>
  <si>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</si>
  <si>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</si>
  <si>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</si>
  <si>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</si>
  <si>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</si>
  <si>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</si>
  <si>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</si>
  <si>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</si>
  <si>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</si>
  <si>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</si>
  <si>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</si>
  <si>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</si>
  <si>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</si>
  <si>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</si>
  <si>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</si>
  <si>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</si>
  <si>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</si>
  <si>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</si>
  <si>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</si>
  <si>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</si>
  <si>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</si>
  <si>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</si>
  <si>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</si>
  <si>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</si>
  <si>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</si>
  <si>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</si>
  <si>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</si>
  <si>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</si>
  <si>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</si>
  <si>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</si>
  <si>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</si>
  <si>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</si>
  <si>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</si>
  <si>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</si>
  <si>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</si>
  <si>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</si>
  <si>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</si>
  <si>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</si>
  <si>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</si>
  <si>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</si>
  <si>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</si>
  <si>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</si>
  <si>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</si>
  <si>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</si>
  <si>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</si>
  <si>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</si>
  <si>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</si>
  <si>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</si>
  <si>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</si>
  <si>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</si>
  <si>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</si>
  <si>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</si>
  <si>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</si>
  <si>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</si>
  <si>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</si>
  <si>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</si>
  <si>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</si>
  <si>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</si>
  <si>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</si>
  <si>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</si>
  <si>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</si>
  <si>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</si>
  <si>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</si>
  <si>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</si>
  <si>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</si>
  <si>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</si>
  <si>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</si>
  <si>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</si>
  <si>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</si>
  <si>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</si>
  <si>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</si>
  <si>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</si>
  <si>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</si>
  <si>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</si>
  <si>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</si>
  <si>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</si>
  <si>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</si>
  <si>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</si>
  <si>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</si>
  <si>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</si>
  <si>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</si>
  <si>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</si>
  <si>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</si>
  <si>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</si>
  <si>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</si>
  <si>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</si>
  <si>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</si>
  <si>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</si>
  <si>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</si>
  <si>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</si>
  <si>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</si>
  <si>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</si>
  <si>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</si>
  <si>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</si>
  <si>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</si>
  <si>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</si>
  <si>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</si>
  <si>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</si>
  <si>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</si>
  <si>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</si>
  <si>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</si>
  <si>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</si>
  <si>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</si>
  <si>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</si>
  <si>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</si>
  <si>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</si>
  <si>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</si>
  <si>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</si>
  <si>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</si>
  <si>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</si>
  <si>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</si>
  <si>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</si>
  <si>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</si>
  <si>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</si>
  <si>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</si>
  <si>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</si>
  <si>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</si>
  <si>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</si>
  <si>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</si>
  <si>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</si>
  <si>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</si>
  <si>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</si>
  <si>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</si>
  <si>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</si>
  <si>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</si>
  <si>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</si>
  <si>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</si>
  <si>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</si>
  <si>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</si>
  <si>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</si>
  <si>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</si>
  <si>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</si>
  <si>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</si>
  <si>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</si>
  <si>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</si>
  <si>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</si>
  <si>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</si>
  <si>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</si>
  <si>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</si>
  <si>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</si>
  <si>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</si>
  <si>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</si>
  <si>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</si>
  <si>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</si>
  <si>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</si>
  <si>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</si>
  <si>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</si>
  <si>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</si>
  <si>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</si>
  <si>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</si>
  <si>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</si>
  <si>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</si>
  <si>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</si>
  <si>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</si>
  <si>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</si>
  <si>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</si>
  <si>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</si>
  <si>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</si>
  <si>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</si>
  <si>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</si>
  <si>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</si>
  <si>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</si>
  <si>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</si>
  <si>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</si>
  <si>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</si>
  <si>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</si>
  <si>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</si>
  <si>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</si>
  <si>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</si>
  <si>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</si>
  <si>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</si>
  <si>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</si>
  <si>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</si>
  <si>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</si>
  <si>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</si>
  <si>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</si>
  <si>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</si>
  <si>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</si>
  <si>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</si>
  <si>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</si>
  <si>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</si>
  <si>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</si>
  <si>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</si>
  <si>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</si>
  <si>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</si>
  <si>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</si>
  <si>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</si>
  <si>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</si>
  <si>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</si>
  <si>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</si>
  <si>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</si>
  <si>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</si>
  <si>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</si>
  <si>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</si>
  <si>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</si>
  <si>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</si>
  <si>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</si>
  <si>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</si>
  <si>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</si>
  <si>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</si>
  <si>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</si>
  <si>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</si>
  <si>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</si>
  <si>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</si>
  <si>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</si>
  <si>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</si>
  <si>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</si>
  <si>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</si>
  <si>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</si>
  <si>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</si>
  <si>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</si>
  <si>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</si>
  <si>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</si>
  <si>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</si>
  <si>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</si>
  <si>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</si>
  <si>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</si>
  <si>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</si>
  <si>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</si>
  <si>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</si>
  <si>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</si>
  <si>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</si>
  <si>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</si>
  <si>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</si>
  <si>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</si>
  <si>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</si>
  <si>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</si>
  <si>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</si>
  <si>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</si>
  <si>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</si>
  <si>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</si>
  <si>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</si>
  <si>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</si>
  <si>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</si>
  <si>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</si>
  <si>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</si>
  <si>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</si>
  <si>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</si>
  <si>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</si>
  <si>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</si>
  <si>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</si>
  <si>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</si>
  <si>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</si>
  <si>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</si>
  <si>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</si>
  <si>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</si>
  <si>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</si>
  <si>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</si>
  <si>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</si>
  <si>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</si>
  <si>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</si>
  <si>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</si>
  <si>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</si>
  <si>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</si>
  <si>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</si>
  <si>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</si>
  <si>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</si>
  <si>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</si>
  <si>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</si>
  <si>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</si>
  <si>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</si>
  <si>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</si>
  <si>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</si>
  <si>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</si>
  <si>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</si>
  <si>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</si>
  <si>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</si>
  <si>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</si>
  <si>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</si>
  <si>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</si>
  <si>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</si>
  <si>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</si>
  <si>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</si>
  <si>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</si>
  <si>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</si>
  <si>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</si>
  <si>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</si>
  <si>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</si>
  <si>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</si>
  <si>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</si>
  <si>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</si>
  <si>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</si>
  <si>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</si>
  <si>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</si>
  <si>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</si>
  <si>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</si>
  <si>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</si>
  <si>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</si>
  <si>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</si>
  <si>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</si>
  <si>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</si>
  <si>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</si>
  <si>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</si>
  <si>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</si>
  <si>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</si>
  <si>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</si>
  <si>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</si>
  <si>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</si>
  <si>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</si>
  <si>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</si>
  <si>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</si>
  <si>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</si>
  <si>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</si>
  <si>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</si>
  <si>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</si>
  <si>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</si>
  <si>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</si>
  <si>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</si>
  <si>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</si>
  <si>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</si>
  <si>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</si>
  <si>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</si>
  <si>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</si>
  <si>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</si>
  <si>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</si>
  <si>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</si>
  <si>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</si>
  <si>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</si>
  <si>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</si>
  <si>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</si>
  <si>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</si>
  <si>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</si>
  <si>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</si>
  <si>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</si>
  <si>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</si>
  <si>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</si>
  <si>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</si>
  <si>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</si>
  <si>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</si>
  <si>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</si>
  <si>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</si>
  <si>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</si>
  <si>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</si>
  <si>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</si>
  <si>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</si>
  <si>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</si>
  <si>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</si>
  <si>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</si>
  <si>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</si>
  <si>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</si>
  <si>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</si>
  <si>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</si>
  <si>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</si>
  <si>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</si>
  <si>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</si>
  <si>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</si>
  <si>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</si>
  <si>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</si>
  <si>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</si>
  <si>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</si>
  <si>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</si>
  <si>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</si>
  <si>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</si>
  <si>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</si>
  <si>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</si>
  <si>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</si>
  <si>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</si>
  <si>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</si>
  <si>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</si>
  <si>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</si>
  <si>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</si>
  <si>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</si>
  <si>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</si>
  <si>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</si>
  <si>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</si>
  <si>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</si>
  <si>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</si>
  <si>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</si>
  <si>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</si>
  <si>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</si>
  <si>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</si>
  <si>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</si>
  <si>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</si>
  <si>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</si>
  <si>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</si>
  <si>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</si>
  <si>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</si>
  <si>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</si>
  <si>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</si>
  <si>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</si>
  <si>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</si>
  <si>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</si>
  <si>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</si>
  <si>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</si>
  <si>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</si>
  <si>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</si>
  <si>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</si>
  <si>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</si>
  <si>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</si>
  <si>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</si>
  <si>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</si>
  <si>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</si>
  <si>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</si>
  <si>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</si>
  <si>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</si>
  <si>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</si>
  <si>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</si>
  <si>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</si>
  <si>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</si>
  <si>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</si>
  <si>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</si>
  <si>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</si>
  <si>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</si>
  <si>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</si>
  <si>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</si>
  <si>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</si>
  <si>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</si>
  <si>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</si>
  <si>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</si>
  <si>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</si>
  <si>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</si>
  <si>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</si>
  <si>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</si>
  <si>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</si>
  <si>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</si>
  <si>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</si>
  <si>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</si>
  <si>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</si>
  <si>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</si>
  <si>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</si>
  <si>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</si>
  <si>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</si>
  <si>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</si>
  <si>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</si>
  <si>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</si>
  <si>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</si>
  <si>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</si>
  <si>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</si>
  <si>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</si>
  <si>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</si>
  <si>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</si>
  <si>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</si>
  <si>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</si>
  <si>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</si>
  <si>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</si>
  <si>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</si>
  <si>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</si>
  <si>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</si>
  <si>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</si>
  <si>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</si>
  <si>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</si>
  <si>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</si>
  <si>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</si>
  <si>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</si>
  <si>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</si>
  <si>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</si>
  <si>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</si>
  <si>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</si>
  <si>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</si>
  <si>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</si>
  <si>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</si>
  <si>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</si>
  <si>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</si>
  <si>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</si>
  <si>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</si>
  <si>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</si>
  <si>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</si>
  <si>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</si>
  <si>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</si>
  <si>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</si>
  <si>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</si>
  <si>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</si>
  <si>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</si>
  <si>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</si>
  <si>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</si>
  <si>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</si>
  <si>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</si>
  <si>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</si>
  <si>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</si>
  <si>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</si>
  <si>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</si>
  <si>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</si>
  <si>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</si>
  <si>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</si>
  <si>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</si>
  <si>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</si>
  <si>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</si>
  <si>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</si>
  <si>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</si>
  <si>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</si>
  <si>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</si>
  <si>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</si>
  <si>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</si>
  <si>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</si>
  <si>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</si>
  <si>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</si>
  <si>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</si>
  <si>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</si>
  <si>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</si>
  <si>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</si>
  <si>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</si>
  <si>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</si>
  <si>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</si>
  <si>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</si>
  <si>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</si>
  <si>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</si>
  <si>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</si>
  <si>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</si>
  <si>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</si>
  <si>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</si>
  <si>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</si>
  <si>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</si>
  <si>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</si>
  <si>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</si>
  <si>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</si>
  <si>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</si>
  <si>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</si>
  <si>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</si>
  <si>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</si>
  <si>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</si>
  <si>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</si>
  <si>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</si>
  <si>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</si>
  <si>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</si>
  <si>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</si>
  <si>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</si>
  <si>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</si>
  <si>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</si>
  <si>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</si>
  <si>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</si>
  <si>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</si>
  <si>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</si>
  <si>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</si>
  <si>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</si>
  <si>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</si>
  <si>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</si>
  <si>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</si>
  <si>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</si>
  <si>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</si>
  <si>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</si>
  <si>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</si>
  <si>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</si>
  <si>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</si>
  <si>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</si>
  <si>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</si>
  <si>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</si>
  <si>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</si>
  <si>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</si>
  <si>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</si>
  <si>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</si>
  <si>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</si>
  <si>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</si>
  <si>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</si>
  <si>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</si>
  <si>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</si>
  <si>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</si>
  <si>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</si>
  <si>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</si>
  <si>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</si>
  <si>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</si>
  <si>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</si>
  <si>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</si>
  <si>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</si>
  <si>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</si>
  <si>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</si>
  <si>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</si>
  <si>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</si>
  <si>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</si>
  <si>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</si>
  <si>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</si>
  <si>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</si>
  <si>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</si>
  <si>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</si>
  <si>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</si>
  <si>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</si>
  <si>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</si>
  <si>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</si>
  <si>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</si>
  <si>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</si>
  <si>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</si>
  <si>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</si>
  <si>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</si>
  <si>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</si>
  <si>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</si>
  <si>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</si>
  <si>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</si>
  <si>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</si>
  <si>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</si>
  <si>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</si>
  <si>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</si>
  <si>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</si>
  <si>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</si>
  <si>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</si>
  <si>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</si>
  <si>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</si>
  <si>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</si>
  <si>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</si>
  <si>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</si>
  <si>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</si>
  <si>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</si>
  <si>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</si>
  <si>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</si>
  <si>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</si>
  <si>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</si>
  <si>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</si>
  <si>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</si>
  <si>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</si>
  <si>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</si>
  <si>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</si>
  <si>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</si>
  <si>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</si>
  <si>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</si>
  <si>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</si>
  <si>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</si>
  <si>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</si>
  <si>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</si>
  <si>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</si>
  <si>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</si>
  <si>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</si>
  <si>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</si>
  <si>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</si>
  <si>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</si>
  <si>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</si>
  <si>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</si>
  <si>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</si>
  <si>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</si>
  <si>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</si>
  <si>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</si>
  <si>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</si>
  <si>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</si>
  <si>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</si>
  <si>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</si>
  <si>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</si>
  <si>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</si>
  <si>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</si>
  <si>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</si>
  <si>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</si>
  <si>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</si>
  <si>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</si>
  <si>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</si>
  <si>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</si>
  <si>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</si>
  <si>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</si>
  <si>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</si>
  <si>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</si>
  <si>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</si>
  <si>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</si>
  <si>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</si>
  <si>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</si>
  <si>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</si>
  <si>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</si>
  <si>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</si>
  <si>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</si>
  <si>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</si>
  <si>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</si>
  <si>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</si>
  <si>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</si>
  <si>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</si>
  <si>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</si>
  <si>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</si>
  <si>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</si>
  <si>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</si>
  <si>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</si>
  <si>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</si>
  <si>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</si>
  <si>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</si>
  <si>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</si>
  <si>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</si>
  <si>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</si>
  <si>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</si>
  <si>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</si>
  <si>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</si>
  <si>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</si>
  <si>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</si>
  <si>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</si>
  <si>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</si>
  <si>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</si>
  <si>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</si>
  <si>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</si>
  <si>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</si>
  <si>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</si>
  <si>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</si>
  <si>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</si>
  <si>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</si>
  <si>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</si>
  <si>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</si>
  <si>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</si>
  <si>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</si>
  <si>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</si>
  <si>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</si>
  <si>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</si>
  <si>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</si>
  <si>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</si>
  <si>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</si>
  <si>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</si>
  <si>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</si>
  <si>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</si>
  <si>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</si>
  <si>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</si>
  <si>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</si>
  <si>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</si>
  <si>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</si>
  <si>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</si>
  <si>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</si>
  <si>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</si>
  <si>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</si>
  <si>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</si>
  <si>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</si>
  <si>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</si>
  <si>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</si>
  <si>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</si>
  <si>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</si>
  <si>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</si>
  <si>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</si>
  <si>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</si>
  <si>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</si>
  <si>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</si>
  <si>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</si>
  <si>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</si>
  <si>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</si>
  <si>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</si>
  <si>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</si>
  <si>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</si>
  <si>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</si>
  <si>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</si>
  <si>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</si>
  <si>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</si>
  <si>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</si>
  <si>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</si>
  <si>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</si>
  <si>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</si>
  <si>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</si>
  <si>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</si>
  <si>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</si>
  <si>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</si>
  <si>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</si>
  <si>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</si>
  <si>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</si>
  <si>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</si>
  <si>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</si>
  <si>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</si>
  <si>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</si>
  <si>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</si>
  <si>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</si>
  <si>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</si>
  <si>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</si>
  <si>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</si>
  <si>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</si>
  <si>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</si>
  <si>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</si>
  <si>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</si>
  <si>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</si>
  <si>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</si>
  <si>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</si>
  <si>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</si>
  <si>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</si>
  <si>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</si>
  <si>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</si>
  <si>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</si>
  <si>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</si>
  <si>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</si>
  <si>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</si>
  <si>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</si>
  <si>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</si>
  <si>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</si>
  <si>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</si>
  <si>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</si>
  <si>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</si>
  <si>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</si>
  <si>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</si>
  <si>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</si>
  <si>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</si>
  <si>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</si>
  <si>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</si>
  <si>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</si>
  <si>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</si>
  <si>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</si>
  <si>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</si>
  <si>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</si>
  <si>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</si>
  <si>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</si>
  <si>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</si>
  <si>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</si>
  <si>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</si>
  <si>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</si>
  <si>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</si>
  <si>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</si>
  <si>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</si>
  <si>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</si>
  <si>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</si>
  <si>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</si>
  <si>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</si>
  <si>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</si>
  <si>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</si>
  <si>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</si>
  <si>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</si>
  <si>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</si>
  <si>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</si>
  <si>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</si>
  <si>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</si>
  <si>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</si>
  <si>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</si>
  <si>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</si>
  <si>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</si>
  <si>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</si>
  <si>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</si>
  <si>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</si>
  <si>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</si>
  <si>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</si>
  <si>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</si>
  <si>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</si>
  <si>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</si>
  <si>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</si>
  <si>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</si>
  <si>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</si>
  <si>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</si>
  <si>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</si>
  <si>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</si>
  <si>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</si>
  <si>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</si>
  <si>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</si>
  <si>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</si>
  <si>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</si>
  <si>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</si>
  <si>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</si>
  <si>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</si>
  <si>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</si>
  <si>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</si>
  <si>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</si>
  <si>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</si>
  <si>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</si>
  <si>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</si>
  <si>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</si>
  <si>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</si>
  <si>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</si>
  <si>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</si>
  <si>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</si>
  <si>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</si>
  <si>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</si>
  <si>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</si>
  <si>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</si>
  <si>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</si>
  <si>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</si>
  <si>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</si>
  <si>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</si>
  <si>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</si>
  <si>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</si>
  <si>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</si>
  <si>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</si>
  <si>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</si>
  <si>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</si>
  <si>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</si>
  <si>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</si>
  <si>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</si>
  <si>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</si>
  <si>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</si>
  <si>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</si>
  <si>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</si>
  <si>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</si>
  <si>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</si>
  <si>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</si>
  <si>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</si>
  <si>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</si>
  <si>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</si>
  <si>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</si>
  <si>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</si>
  <si>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</si>
  <si>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</si>
  <si>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</si>
  <si>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</si>
  <si>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</si>
  <si>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</si>
  <si>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</si>
  <si>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</si>
  <si>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</si>
  <si>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</si>
  <si>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</si>
  <si>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</si>
  <si>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</si>
  <si>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</si>
  <si>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</si>
  <si>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</si>
  <si>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</si>
  <si>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</si>
  <si>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</si>
  <si>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</si>
  <si>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</si>
  <si>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</si>
  <si>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</si>
  <si>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</si>
  <si>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</si>
  <si>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</si>
  <si>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</si>
  <si>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</si>
  <si>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</si>
  <si>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</si>
  <si>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</si>
  <si>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</si>
  <si>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</si>
  <si>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</si>
  <si>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</si>
  <si>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</si>
  <si>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</si>
  <si>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</si>
  <si>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</si>
  <si>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</si>
  <si>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</si>
  <si>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</si>
  <si>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</si>
  <si>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</si>
  <si>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</si>
  <si>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</si>
  <si>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</si>
  <si>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</si>
  <si>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</si>
  <si>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</si>
  <si>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</si>
  <si>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</si>
  <si>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</si>
  <si>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</si>
  <si>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</si>
  <si>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</si>
  <si>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</si>
  <si>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</si>
  <si>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</si>
  <si>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</si>
  <si>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</si>
  <si>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</si>
  <si>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</si>
  <si>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</si>
  <si>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</si>
  <si>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</si>
  <si>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</si>
  <si>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</si>
  <si>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</si>
  <si>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</si>
  <si>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</si>
  <si>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</si>
  <si>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</si>
  <si>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</si>
  <si>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</si>
  <si>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</si>
  <si>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</si>
  <si>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</si>
  <si>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</si>
  <si>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</si>
  <si>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</si>
  <si>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</si>
  <si>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</si>
  <si>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</si>
  <si>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</si>
  <si>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</si>
  <si>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</si>
  <si>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</si>
  <si>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</si>
  <si>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</si>
  <si>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</si>
  <si>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</si>
  <si>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</si>
  <si>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</si>
  <si>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</si>
  <si>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</si>
  <si>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</si>
  <si>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</si>
  <si>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</si>
  <si>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</si>
  <si>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</si>
  <si>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</si>
  <si>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</si>
  <si>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</si>
  <si>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</si>
  <si>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</si>
  <si>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</si>
  <si>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</si>
  <si>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</si>
  <si>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</si>
  <si>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</si>
  <si>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</si>
  <si>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</si>
  <si>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</si>
  <si>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</si>
  <si>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</si>
  <si>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</si>
  <si>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</si>
  <si>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</si>
  <si>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</si>
  <si>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</si>
  <si>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</si>
  <si>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</si>
  <si>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</si>
  <si>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</si>
  <si>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</si>
  <si>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</si>
  <si>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</si>
  <si>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</si>
  <si>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</si>
  <si>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</si>
  <si>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</si>
  <si>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</si>
  <si>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</si>
  <si>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</si>
  <si>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</si>
  <si>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</si>
  <si>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</si>
  <si>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</si>
  <si>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</si>
  <si>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</si>
  <si>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</si>
  <si>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</si>
  <si>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</si>
  <si>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</si>
  <si>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</si>
  <si>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</si>
  <si>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</si>
  <si>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</si>
  <si>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</si>
  <si>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</si>
  <si>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</si>
  <si>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</si>
  <si>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</si>
  <si>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</si>
  <si>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</si>
  <si>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</si>
  <si>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</si>
  <si>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</si>
  <si>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</si>
  <si>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</si>
  <si>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</si>
  <si>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</si>
  <si>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</si>
  <si>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</si>
  <si>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</si>
  <si>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</si>
  <si>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</si>
  <si>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</si>
  <si>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</si>
  <si>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</si>
  <si>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</si>
  <si>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</si>
  <si>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</si>
  <si>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</si>
  <si>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</si>
  <si>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</si>
  <si>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</si>
  <si>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</si>
  <si>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</si>
  <si>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</si>
  <si>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</si>
  <si>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</si>
  <si>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</si>
  <si>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</si>
  <si>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</si>
  <si>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</si>
  <si>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</si>
  <si>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</si>
  <si>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</si>
  <si>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</si>
  <si>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</si>
  <si>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</si>
  <si>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</si>
  <si>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</si>
  <si>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</si>
  <si>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</si>
  <si>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</si>
  <si>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</si>
  <si>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</si>
  <si>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</si>
  <si>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</si>
  <si>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</si>
  <si>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</si>
  <si>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</si>
  <si>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</si>
  <si>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</si>
  <si>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</si>
  <si>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</si>
  <si>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</si>
  <si>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</si>
  <si>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</si>
  <si>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</si>
  <si>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</si>
  <si>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</si>
  <si>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</si>
  <si>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</si>
  <si>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</si>
  <si>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</si>
  <si>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</si>
  <si>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</si>
  <si>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</si>
  <si>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</si>
  <si>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</si>
  <si>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</si>
  <si>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</si>
  <si>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</si>
  <si>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</si>
  <si>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</si>
  <si>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</si>
  <si>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</si>
  <si>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</si>
  <si>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</si>
  <si>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</si>
  <si>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</si>
  <si>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</si>
  <si>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</si>
  <si>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</si>
  <si>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</si>
  <si>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</si>
  <si>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</si>
  <si>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</si>
  <si>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</si>
  <si>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</si>
  <si>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</si>
  <si>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</si>
  <si>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</si>
  <si>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</si>
  <si>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</si>
  <si>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</si>
  <si>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</si>
  <si>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</si>
  <si>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</si>
  <si>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</si>
  <si>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</si>
  <si>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</si>
  <si>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</si>
  <si>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</si>
  <si>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</si>
  <si>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</si>
  <si>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</si>
  <si>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</si>
  <si>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</si>
  <si>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</si>
  <si>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</si>
  <si>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</si>
  <si>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</si>
  <si>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</si>
  <si>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</si>
  <si>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</si>
  <si>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</si>
  <si>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</si>
  <si>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</si>
  <si>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</si>
  <si>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</si>
  <si>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</si>
  <si>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</si>
  <si>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</si>
  <si>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</si>
  <si>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</si>
  <si>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</si>
  <si>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</si>
  <si>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</si>
  <si>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</si>
  <si>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</si>
  <si>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</si>
  <si>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</si>
  <si>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</si>
  <si>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</si>
  <si>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</si>
  <si>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</si>
  <si>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</si>
  <si>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</si>
  <si>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</si>
  <si>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</si>
  <si>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</si>
  <si>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</si>
  <si>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</si>
  <si>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</si>
  <si>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</si>
  <si>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</si>
  <si>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</si>
  <si>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</si>
  <si>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</si>
  <si>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</si>
  <si>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</si>
  <si>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</si>
  <si>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</si>
  <si>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</si>
  <si>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</si>
  <si>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</si>
  <si>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</si>
  <si>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</si>
  <si>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</si>
  <si>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</si>
  <si>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</si>
  <si>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</si>
  <si>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</si>
  <si>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</si>
  <si>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</si>
  <si>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</si>
  <si>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</si>
  <si>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</si>
  <si>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</si>
  <si>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</si>
  <si>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</si>
  <si>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</si>
  <si>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</si>
  <si>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</si>
  <si>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</si>
  <si>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</si>
  <si>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</si>
  <si>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</si>
  <si>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</si>
  <si>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</si>
  <si>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</si>
  <si>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</si>
  <si>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</si>
  <si>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</si>
  <si>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</si>
  <si>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</si>
  <si>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</si>
  <si>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</si>
  <si>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</si>
  <si>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</si>
  <si>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</si>
  <si>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</si>
  <si>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</si>
  <si>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</si>
  <si>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</si>
  <si>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</si>
  <si>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</si>
  <si>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</si>
  <si>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</si>
  <si>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</si>
  <si>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</si>
  <si>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</si>
  <si>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</si>
  <si>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</si>
  <si>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</si>
  <si>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</si>
  <si>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</si>
  <si>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</si>
  <si>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</si>
  <si>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</si>
  <si>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</si>
  <si>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</si>
  <si>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</si>
  <si>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</si>
  <si>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</si>
  <si>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</si>
  <si>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</si>
  <si>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</si>
  <si>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</si>
  <si>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</si>
  <si>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</si>
  <si>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</si>
  <si>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</si>
  <si>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</si>
  <si>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</si>
  <si>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</si>
  <si>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</si>
  <si>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</si>
  <si>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</si>
  <si>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</si>
  <si>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</si>
  <si>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</si>
  <si>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</si>
  <si>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</si>
  <si>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</si>
  <si>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</si>
  <si>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</si>
  <si>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</si>
  <si>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</si>
  <si>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</si>
  <si>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</si>
  <si>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</si>
  <si>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</si>
  <si>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</si>
  <si>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</si>
  <si>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</si>
  <si>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</si>
  <si>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</si>
  <si>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</si>
  <si>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</si>
  <si>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</si>
  <si>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</si>
  <si>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</si>
  <si>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</si>
  <si>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</si>
  <si>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</si>
  <si>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</si>
  <si>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</si>
  <si>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</si>
  <si>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</si>
  <si>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</si>
  <si>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</si>
  <si>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</si>
  <si>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</si>
  <si>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</si>
  <si>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</si>
  <si>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</si>
  <si>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</si>
  <si>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</si>
  <si>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</si>
  <si>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</si>
  <si>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</si>
  <si>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</si>
  <si>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</si>
  <si>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</si>
  <si>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</si>
  <si>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</si>
  <si>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</si>
  <si>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</si>
  <si>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</si>
  <si>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</si>
  <si>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</si>
  <si>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</si>
  <si>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</si>
  <si>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</si>
  <si>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</si>
  <si>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</si>
  <si>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</si>
  <si>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</si>
  <si>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</si>
  <si>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</si>
  <si>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</si>
  <si>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</si>
  <si>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</si>
  <si>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</si>
  <si>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</si>
  <si>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</si>
  <si>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</si>
  <si>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</si>
  <si>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</si>
  <si>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</si>
  <si>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</si>
  <si>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</si>
  <si>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</si>
  <si>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</si>
  <si>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</si>
  <si>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</si>
  <si>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</si>
  <si>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</si>
  <si>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</si>
  <si>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</si>
  <si>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</si>
  <si>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</si>
  <si>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</si>
  <si>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</si>
  <si>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</si>
  <si>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</si>
  <si>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</si>
  <si>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</si>
  <si>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</si>
  <si>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</si>
  <si>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</si>
  <si>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</si>
  <si>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</si>
  <si>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</si>
  <si>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</si>
  <si>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</si>
  <si>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</si>
  <si>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</si>
  <si>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</si>
  <si>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</si>
  <si>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</si>
  <si>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</si>
  <si>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</si>
  <si>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</si>
  <si>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</si>
  <si>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</si>
  <si>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</si>
  <si>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</si>
  <si>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</si>
  <si>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</si>
  <si>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</si>
  <si>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</si>
  <si>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</si>
  <si>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</si>
  <si>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</si>
  <si>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</si>
  <si>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</si>
  <si>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</si>
  <si>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</si>
  <si>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</si>
  <si>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</si>
  <si>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</si>
  <si>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</si>
  <si>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</si>
  <si>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</si>
  <si>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</si>
  <si>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</si>
  <si>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</si>
  <si>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</si>
  <si>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</si>
  <si>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</si>
  <si>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</si>
  <si>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</si>
  <si>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</si>
  <si>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</si>
  <si>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</si>
  <si>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</si>
  <si>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</si>
  <si>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</si>
  <si>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</si>
  <si>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</si>
  <si>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</si>
  <si>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</si>
  <si>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</si>
  <si>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</si>
  <si>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</si>
  <si>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</si>
  <si>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</si>
  <si>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</si>
  <si>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</si>
  <si>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</si>
  <si>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</si>
  <si>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</si>
  <si>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</si>
  <si>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</si>
  <si>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</si>
  <si>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</si>
  <si>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</si>
  <si>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</si>
  <si>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</si>
  <si>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</si>
  <si>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</si>
  <si>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</si>
  <si>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</si>
  <si>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</si>
  <si>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</si>
  <si>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</si>
  <si>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</si>
  <si>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</si>
  <si>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</si>
  <si>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</si>
  <si>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</si>
  <si>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</si>
  <si>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</si>
  <si>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</si>
  <si>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</si>
  <si>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</si>
  <si>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</si>
  <si>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</si>
  <si>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</si>
  <si>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</si>
  <si>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</si>
  <si>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</si>
  <si>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</si>
  <si>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</si>
  <si>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</si>
  <si>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</si>
  <si>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</si>
  <si>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</si>
  <si>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</si>
  <si>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</si>
  <si>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</si>
  <si>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</si>
  <si>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</si>
  <si>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</si>
  <si>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</si>
  <si>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</si>
  <si>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</si>
  <si>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</si>
  <si>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</si>
  <si>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</si>
  <si>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</si>
  <si>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</si>
  <si>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</si>
  <si>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</si>
  <si>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</si>
  <si>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</si>
  <si>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</si>
  <si>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</si>
  <si>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</si>
  <si>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</si>
  <si>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</si>
  <si>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</si>
  <si>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</si>
  <si>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</si>
  <si>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</si>
  <si>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</si>
  <si>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</si>
  <si>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</si>
  <si>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</si>
  <si>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</si>
  <si>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</si>
  <si>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</si>
  <si>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</si>
  <si>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</si>
  <si>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</si>
  <si>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</si>
  <si>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</si>
  <si>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</si>
  <si>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</si>
  <si>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</si>
  <si>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</si>
  <si>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</si>
  <si>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</si>
  <si>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</si>
  <si>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</si>
  <si>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</si>
  <si>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</si>
  <si>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</si>
  <si>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</si>
  <si>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</si>
  <si>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</si>
  <si>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</si>
  <si>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</si>
  <si>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</si>
  <si>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</si>
  <si>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</si>
  <si>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</si>
  <si>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</si>
  <si>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</si>
  <si>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</si>
  <si>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</si>
  <si>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</si>
  <si>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</si>
  <si>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</si>
  <si>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</si>
  <si>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</si>
  <si>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</si>
  <si>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</si>
  <si>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</si>
  <si>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</si>
  <si>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</si>
  <si>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</si>
  <si>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</si>
  <si>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</si>
  <si>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</si>
  <si>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</si>
  <si>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</si>
  <si>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</si>
  <si>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</si>
  <si>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</si>
  <si>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</si>
  <si>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</si>
  <si>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</si>
  <si>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</si>
  <si>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</si>
  <si>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</si>
  <si>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</si>
  <si>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</si>
  <si>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</si>
  <si>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</si>
  <si>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</si>
  <si>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</si>
  <si>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</si>
  <si>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</si>
  <si>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</si>
  <si>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</si>
  <si>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</si>
  <si>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</si>
  <si>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</si>
  <si>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</si>
  <si>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</si>
  <si>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</si>
  <si>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</si>
  <si>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</si>
  <si>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</si>
  <si>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</si>
  <si>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</si>
  <si>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</si>
  <si>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</si>
  <si>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</si>
  <si>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</si>
  <si>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</si>
  <si>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</si>
  <si>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</si>
  <si>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</si>
  <si>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</si>
  <si>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</si>
  <si>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</si>
  <si>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</si>
  <si>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</si>
  <si>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</si>
  <si>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</si>
  <si>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</si>
  <si>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</si>
  <si>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</si>
  <si>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</si>
  <si>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</si>
  <si>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</si>
  <si>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</si>
  <si>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</si>
  <si>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</si>
  <si>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</si>
  <si>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</si>
  <si>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</si>
  <si>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</si>
  <si>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</si>
  <si>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</si>
  <si>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</si>
  <si>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</si>
  <si>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</si>
  <si>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</si>
  <si>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</si>
  <si>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</si>
  <si>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</si>
  <si>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</si>
  <si>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</si>
  <si>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</si>
  <si>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</si>
  <si>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</si>
  <si>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</si>
  <si>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</si>
  <si>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</si>
  <si>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</si>
  <si>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</si>
  <si>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</si>
  <si>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</si>
  <si>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</si>
  <si>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</si>
  <si>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</si>
  <si>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</si>
  <si>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</si>
  <si>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</si>
  <si>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</si>
  <si>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</si>
  <si>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</si>
  <si>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</si>
  <si>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</si>
  <si>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</si>
  <si>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</si>
  <si>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</si>
  <si>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</si>
  <si>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</si>
  <si>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</si>
  <si>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</si>
  <si>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</si>
  <si>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</si>
  <si>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</si>
  <si>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</si>
  <si>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</si>
  <si>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</si>
  <si>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</si>
  <si>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</si>
  <si>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</si>
  <si>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</si>
  <si>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</si>
  <si>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</si>
  <si>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</si>
  <si>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</si>
  <si>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</si>
  <si>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</si>
  <si>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</si>
  <si>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</si>
  <si>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</si>
  <si>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</si>
  <si>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</si>
  <si>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</si>
  <si>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</si>
  <si>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</si>
  <si>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</si>
  <si>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</si>
  <si>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</si>
  <si>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</si>
  <si>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</si>
  <si>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</si>
  <si>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</si>
  <si>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</si>
  <si>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</si>
  <si>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</si>
  <si>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</si>
  <si>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</si>
  <si>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</si>
  <si>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</si>
  <si>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</si>
  <si>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</si>
  <si>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</si>
  <si>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</si>
  <si>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</si>
  <si>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</si>
  <si>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</si>
  <si>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</si>
  <si>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</si>
  <si>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</si>
  <si>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</si>
  <si>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</si>
  <si>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</si>
  <si>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</si>
  <si>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</si>
  <si>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</si>
  <si>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</si>
  <si>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</si>
  <si>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</si>
  <si>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</si>
  <si>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</si>
  <si>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</si>
  <si>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</si>
  <si>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</si>
  <si>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</si>
  <si>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</si>
  <si>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</si>
  <si>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</si>
  <si>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</si>
  <si>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</si>
  <si>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</si>
  <si>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</si>
  <si>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</si>
  <si>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</si>
  <si>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</si>
  <si>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</si>
  <si>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</si>
  <si>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</si>
  <si>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</si>
  <si>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</si>
  <si>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</si>
  <si>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</si>
  <si>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</si>
  <si>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</si>
  <si>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</si>
  <si>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</si>
  <si>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</si>
  <si>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</si>
  <si>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</si>
  <si>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</si>
  <si>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</si>
  <si>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</si>
  <si>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</si>
  <si>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</si>
  <si>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</si>
  <si>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</si>
  <si>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</si>
  <si>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</si>
  <si>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</si>
  <si>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</si>
  <si>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</si>
  <si>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</si>
  <si>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</si>
  <si>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</si>
  <si>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</si>
  <si>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</si>
  <si>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</si>
  <si>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</si>
  <si>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</si>
  <si>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</si>
  <si>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</si>
  <si>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</si>
  <si>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</si>
  <si>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</si>
  <si>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</si>
  <si>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</si>
  <si>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</si>
  <si>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</si>
  <si>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</si>
  <si>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</si>
  <si>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</si>
  <si>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</si>
  <si>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</si>
  <si>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</si>
  <si>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</si>
  <si>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</si>
  <si>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</si>
  <si>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</si>
  <si>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</si>
  <si>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</si>
  <si>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</si>
  <si>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</si>
  <si>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</si>
  <si>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</si>
  <si>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</si>
  <si>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</si>
  <si>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</si>
  <si>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</si>
  <si>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</si>
  <si>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</si>
  <si>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</si>
  <si>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</si>
  <si>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</si>
  <si>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</si>
  <si>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</si>
  <si>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</si>
  <si>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</si>
  <si>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</si>
  <si>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</si>
  <si>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</si>
  <si>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</si>
  <si>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</si>
  <si>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</si>
  <si>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</si>
  <si>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</si>
  <si>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</si>
  <si>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</si>
  <si>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</si>
  <si>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</si>
  <si>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</si>
  <si>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</si>
  <si>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</si>
  <si>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</si>
  <si>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</si>
  <si>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</si>
  <si>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</si>
  <si>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</si>
  <si>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</si>
  <si>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</si>
  <si>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</si>
  <si>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</si>
  <si>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</si>
  <si>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</si>
  <si>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</si>
  <si>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</si>
  <si>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</si>
  <si>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</si>
  <si>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</si>
  <si>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</si>
  <si>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</si>
  <si>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</si>
  <si>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</si>
  <si>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</si>
  <si>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</si>
  <si>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</si>
  <si>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</si>
  <si>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</si>
  <si>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</si>
  <si>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</si>
  <si>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</si>
  <si>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</si>
  <si>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</si>
  <si>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</si>
  <si>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</si>
  <si>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</si>
  <si>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</si>
  <si>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</si>
  <si>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</si>
  <si>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</si>
  <si>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</si>
  <si>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</si>
  <si>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</si>
  <si>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</si>
  <si>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</si>
  <si>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</si>
  <si>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</si>
  <si>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</si>
  <si>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</si>
  <si>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</si>
  <si>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</si>
  <si>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</si>
  <si>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</si>
  <si>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</si>
  <si>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</si>
  <si>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</si>
  <si>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</si>
  <si>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</si>
  <si>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</si>
  <si>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</si>
  <si>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</si>
  <si>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</si>
  <si>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</si>
  <si>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</si>
  <si>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</si>
  <si>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</si>
  <si>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</si>
  <si>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</si>
  <si>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</si>
  <si>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</si>
  <si>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</si>
  <si>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</si>
  <si>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</si>
  <si>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</si>
  <si>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</si>
  <si>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</si>
  <si>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</si>
  <si>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</si>
  <si>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</si>
  <si>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</si>
  <si>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</si>
  <si>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</si>
  <si>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</si>
  <si>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</si>
  <si>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</si>
  <si>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</si>
  <si>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</si>
  <si>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</si>
  <si>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</si>
  <si>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</si>
  <si>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</si>
  <si>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</si>
  <si>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</si>
  <si>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</si>
  <si>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</si>
  <si>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</si>
  <si>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</si>
  <si>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</si>
  <si>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</si>
  <si>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</si>
  <si>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</si>
  <si>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</si>
  <si>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</si>
  <si>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</si>
  <si>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</si>
  <si>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</si>
  <si>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</si>
  <si>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</si>
  <si>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</si>
  <si>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</si>
  <si>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</si>
  <si>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</si>
  <si>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</si>
  <si>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</si>
  <si>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</si>
  <si>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</si>
  <si>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</si>
  <si>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</si>
  <si>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</si>
  <si>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</si>
  <si>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</si>
  <si>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</si>
  <si>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</si>
  <si>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</si>
  <si>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</si>
  <si>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</si>
  <si>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</si>
  <si>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</si>
  <si>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</si>
  <si>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</si>
  <si>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</si>
  <si>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</si>
  <si>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</si>
  <si>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</si>
  <si>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</si>
  <si>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</si>
  <si>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</si>
  <si>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</si>
  <si>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</si>
  <si>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</si>
  <si>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</si>
  <si>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</si>
  <si>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</si>
  <si>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</si>
  <si>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</si>
  <si>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</si>
  <si>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</si>
  <si>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</si>
  <si>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</si>
  <si>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</si>
  <si>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</si>
  <si>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</si>
  <si>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</si>
  <si>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</si>
  <si>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</si>
  <si>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</si>
  <si>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</si>
  <si>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</si>
  <si>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</si>
  <si>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</si>
  <si>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</si>
  <si>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</si>
  <si>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</si>
  <si>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Surge Components, Inc.</t>
  </si>
  <si>
    <t xml:space="preserve">95 E Jefryn Blvd						</t>
  </si>
  <si>
    <t xml:space="preserve">Phyllis						</t>
  </si>
  <si>
    <t>sales@surgecomponents.com</t>
  </si>
  <si>
    <t>6315951818</t>
  </si>
  <si>
    <t xml:space="preserve">Eric			</t>
  </si>
  <si>
    <t>Engineering Manager</t>
  </si>
  <si>
    <t>technical@surgecomponents.com</t>
  </si>
  <si>
    <t>Aluminum Electrolytic Capacitors</t>
  </si>
  <si>
    <t xml:space="preserve">See smelter list </t>
  </si>
  <si>
    <t>http://www.lelon.com.tw/en/about4.php</t>
  </si>
  <si>
    <t>Surge Components Inc./Lelon America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</si>
</sst>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61" xfId="487" applyNumberFormat="1" applyFon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3">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lelon.com.tw/en/about4.ph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7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33.75">
      <c r="A13" s="364"/>
      <c r="B13" s="2">
        <v>1</v>
      </c>
      <c r="C13" s="37" t="s">
        <v>1088</v>
      </c>
      <c r="D13" s="39" t="s">
        <v>876</v>
      </c>
      <c r="E13" s="194" t="s">
        <v>853</v>
      </c>
      <c r="F13" s="194"/>
      <c r="G13" s="34"/>
    </row>
    <row r="14" spans="1:7" ht="33.75">
      <c r="A14" s="364"/>
      <c r="B14" s="2">
        <v>2</v>
      </c>
      <c r="C14" s="37" t="s">
        <v>1088</v>
      </c>
      <c r="D14" s="39" t="s">
        <v>1025</v>
      </c>
      <c r="E14" s="194" t="s">
        <v>530</v>
      </c>
      <c r="F14" s="194" t="s">
        <v>531</v>
      </c>
      <c r="G14" s="34"/>
    </row>
    <row r="15" spans="1:7" ht="89.1" customHeight="1">
      <c r="A15" s="364"/>
      <c r="B15" s="370">
        <v>2.0099999999999998</v>
      </c>
      <c r="C15" s="361" t="s">
        <v>1088</v>
      </c>
      <c r="D15" s="373" t="s">
        <v>2265</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2266</v>
      </c>
      <c r="E18" s="195" t="s">
        <v>439</v>
      </c>
      <c r="F18" s="195" t="s">
        <v>525</v>
      </c>
      <c r="G18" s="34"/>
    </row>
    <row r="19" spans="1:7" ht="71.099999999999994"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2267</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2268</v>
      </c>
      <c r="E25" s="37" t="s">
        <v>2263</v>
      </c>
      <c r="F25" s="37" t="s">
        <v>461</v>
      </c>
      <c r="G25" s="34"/>
    </row>
    <row r="26" spans="1:7" ht="98.1" customHeight="1">
      <c r="A26" s="364"/>
      <c r="B26" s="376">
        <v>3</v>
      </c>
      <c r="C26" s="370" t="s">
        <v>70</v>
      </c>
      <c r="D26" s="373" t="s">
        <v>2269</v>
      </c>
      <c r="E26" s="361" t="s">
        <v>0</v>
      </c>
      <c r="F26" s="195" t="s">
        <v>64</v>
      </c>
      <c r="G26" s="34"/>
    </row>
    <row r="27" spans="1:7" ht="90" customHeight="1">
      <c r="A27" s="364"/>
      <c r="B27" s="377"/>
      <c r="C27" s="371"/>
      <c r="D27" s="374"/>
      <c r="E27" s="362"/>
      <c r="F27" s="196" t="s">
        <v>59</v>
      </c>
      <c r="G27" s="34"/>
    </row>
    <row r="28" spans="1:7" ht="19.350000000000001" customHeight="1">
      <c r="A28" s="364"/>
      <c r="B28" s="377"/>
      <c r="C28" s="371"/>
      <c r="D28" s="374"/>
      <c r="E28" s="362"/>
      <c r="F28" s="196" t="s">
        <v>60</v>
      </c>
      <c r="G28" s="34"/>
    </row>
    <row r="29" spans="1:7" ht="74.45" customHeight="1">
      <c r="A29" s="364"/>
      <c r="B29" s="377"/>
      <c r="C29" s="371"/>
      <c r="D29" s="374"/>
      <c r="E29" s="362"/>
      <c r="F29" s="196" t="s">
        <v>61</v>
      </c>
      <c r="G29" s="34"/>
    </row>
    <row r="30" spans="1:7" ht="62.4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45" customHeight="1">
      <c r="A33" s="364"/>
      <c r="B33" s="377"/>
      <c r="C33" s="371"/>
      <c r="D33" s="374"/>
      <c r="E33" s="362"/>
      <c r="F33" s="196" t="s">
        <v>65</v>
      </c>
      <c r="G33" s="34"/>
    </row>
    <row r="34" spans="1:7" ht="89.1" customHeight="1">
      <c r="A34" s="364"/>
      <c r="B34" s="377"/>
      <c r="C34" s="371"/>
      <c r="D34" s="374"/>
      <c r="E34" s="362"/>
      <c r="F34" s="196" t="s">
        <v>67</v>
      </c>
      <c r="G34" s="34"/>
    </row>
    <row r="35" spans="1:7" ht="29.1" customHeight="1">
      <c r="A35" s="364"/>
      <c r="B35" s="377"/>
      <c r="C35" s="371"/>
      <c r="D35" s="374"/>
      <c r="E35" s="362"/>
      <c r="F35" s="196" t="s">
        <v>68</v>
      </c>
      <c r="G35" s="34"/>
    </row>
    <row r="36" spans="1:7" ht="126.75">
      <c r="A36" s="364"/>
      <c r="B36" s="378"/>
      <c r="C36" s="372"/>
      <c r="D36" s="375"/>
      <c r="E36" s="363"/>
      <c r="F36" s="197" t="s">
        <v>69</v>
      </c>
      <c r="G36" s="34"/>
    </row>
    <row r="37" spans="1:7" ht="112.5">
      <c r="A37" s="364"/>
      <c r="B37" s="170">
        <v>3.01</v>
      </c>
      <c r="C37" s="171" t="s">
        <v>70</v>
      </c>
      <c r="D37" s="39" t="s">
        <v>2270</v>
      </c>
      <c r="E37" s="198" t="s">
        <v>1328</v>
      </c>
      <c r="F37" s="199" t="s">
        <v>1434</v>
      </c>
      <c r="G37" s="34"/>
    </row>
    <row r="38" spans="1:7" ht="101.25">
      <c r="A38" s="364"/>
      <c r="B38" s="170">
        <v>3.02</v>
      </c>
      <c r="C38" s="171" t="s">
        <v>1361</v>
      </c>
      <c r="D38" s="39" t="s">
        <v>2271</v>
      </c>
      <c r="E38" s="198" t="s">
        <v>1376</v>
      </c>
      <c r="F38" s="199" t="s">
        <v>1435</v>
      </c>
      <c r="G38" s="34"/>
    </row>
    <row r="39" spans="1:7" ht="101.25">
      <c r="A39" s="364"/>
      <c r="B39" s="180">
        <v>4</v>
      </c>
      <c r="C39" s="179" t="s">
        <v>1531</v>
      </c>
      <c r="D39" s="39" t="s">
        <v>2272</v>
      </c>
      <c r="E39" s="37" t="s">
        <v>2215</v>
      </c>
      <c r="F39" s="37" t="s">
        <v>1532</v>
      </c>
      <c r="G39" s="34"/>
    </row>
    <row r="40" spans="1:7" ht="56.25">
      <c r="A40" s="364"/>
      <c r="B40" s="170">
        <v>4.01</v>
      </c>
      <c r="C40" s="179" t="s">
        <v>1531</v>
      </c>
      <c r="D40" s="39" t="s">
        <v>2274</v>
      </c>
      <c r="E40" s="37" t="s">
        <v>2229</v>
      </c>
      <c r="F40" s="37" t="s">
        <v>2233</v>
      </c>
      <c r="G40" s="34"/>
    </row>
    <row r="41" spans="1:7" ht="56.25">
      <c r="A41" s="364"/>
      <c r="B41" s="170" t="s">
        <v>2261</v>
      </c>
      <c r="C41" s="179" t="s">
        <v>1531</v>
      </c>
      <c r="D41" s="39" t="s">
        <v>2273</v>
      </c>
      <c r="E41" s="37" t="s">
        <v>2264</v>
      </c>
      <c r="F41" s="37" t="s">
        <v>2262</v>
      </c>
      <c r="G41" s="34"/>
    </row>
    <row r="42" spans="1:7" ht="56.25">
      <c r="A42" s="364"/>
      <c r="B42" s="170" t="s">
        <v>2299</v>
      </c>
      <c r="C42" s="179" t="s">
        <v>1531</v>
      </c>
      <c r="D42" s="39" t="s">
        <v>2306</v>
      </c>
      <c r="E42" s="37" t="s">
        <v>2263</v>
      </c>
      <c r="F42" s="37" t="s">
        <v>2300</v>
      </c>
      <c r="G42" s="34"/>
    </row>
    <row r="43" spans="1:7" ht="123.75">
      <c r="A43" s="364"/>
      <c r="B43" s="191">
        <v>4.0999999999999996</v>
      </c>
      <c r="C43" s="179" t="s">
        <v>2305</v>
      </c>
      <c r="D43" s="192">
        <v>42867</v>
      </c>
      <c r="E43" s="200" t="s">
        <v>2308</v>
      </c>
      <c r="F43" s="37" t="s">
        <v>2307</v>
      </c>
      <c r="G43" s="34"/>
    </row>
    <row r="44" spans="1:7" ht="78.75">
      <c r="A44" s="364"/>
      <c r="B44" s="191">
        <v>4.2</v>
      </c>
      <c r="C44" s="179" t="s">
        <v>2305</v>
      </c>
      <c r="D44" s="192">
        <v>42704</v>
      </c>
      <c r="E44" s="200" t="s">
        <v>2510</v>
      </c>
      <c r="F44" s="37" t="s">
        <v>2485</v>
      </c>
      <c r="G44" s="34"/>
    </row>
    <row r="45" spans="1:7" ht="157.5">
      <c r="A45" s="364"/>
      <c r="B45" s="240">
        <v>5</v>
      </c>
      <c r="C45" s="179" t="s">
        <v>2305</v>
      </c>
      <c r="D45" s="192">
        <v>42867</v>
      </c>
      <c r="E45" s="200" t="s">
        <v>12917</v>
      </c>
      <c r="F45" s="37" t="s">
        <v>12639</v>
      </c>
      <c r="G45" s="34"/>
    </row>
    <row r="46" spans="1:7" ht="45">
      <c r="A46" s="364"/>
      <c r="B46" s="191">
        <v>5.01</v>
      </c>
      <c r="C46" s="179" t="s">
        <v>2305</v>
      </c>
      <c r="D46" s="192">
        <v>42907</v>
      </c>
      <c r="E46" s="200" t="s">
        <v>12935</v>
      </c>
      <c r="F46" s="37" t="s">
        <v>12639</v>
      </c>
      <c r="G46" s="34"/>
    </row>
    <row r="47" spans="1:7" ht="67.5">
      <c r="A47" s="364"/>
      <c r="B47" s="191">
        <v>5.0999999999999996</v>
      </c>
      <c r="C47" s="179" t="s">
        <v>2305</v>
      </c>
      <c r="D47" s="192">
        <v>43070</v>
      </c>
      <c r="E47" s="200" t="s">
        <v>13129</v>
      </c>
      <c r="F47" s="37" t="s">
        <v>13130</v>
      </c>
      <c r="G47" s="34"/>
    </row>
    <row r="48" spans="1:7" ht="56.25">
      <c r="A48" s="364"/>
      <c r="B48" s="191">
        <v>5.1100000000000003</v>
      </c>
      <c r="C48" s="179" t="s">
        <v>13371</v>
      </c>
      <c r="D48" s="192">
        <v>43217</v>
      </c>
      <c r="E48" s="200" t="s">
        <v>13499</v>
      </c>
      <c r="F48" s="37" t="s">
        <v>13405</v>
      </c>
      <c r="G48" s="34"/>
    </row>
    <row r="49" spans="1:7" ht="56.25">
      <c r="A49" s="364"/>
      <c r="B49" s="191">
        <v>5.12</v>
      </c>
      <c r="C49" s="179" t="s">
        <v>13371</v>
      </c>
      <c r="D49" s="192">
        <v>43581</v>
      </c>
      <c r="E49" s="200" t="s">
        <v>13499</v>
      </c>
      <c r="F49" s="37" t="s">
        <v>14064</v>
      </c>
      <c r="G49" s="34"/>
    </row>
    <row r="50" spans="1:7" ht="78.75">
      <c r="A50" s="364"/>
      <c r="B50" s="240">
        <v>6</v>
      </c>
      <c r="C50" s="179" t="s">
        <v>13371</v>
      </c>
      <c r="D50" s="192">
        <v>43964</v>
      </c>
      <c r="E50" s="200" t="s">
        <v>14291</v>
      </c>
      <c r="F50" s="37" t="s">
        <v>14074</v>
      </c>
      <c r="G50" s="34"/>
    </row>
    <row r="51" spans="1:7" ht="45">
      <c r="A51" s="364"/>
      <c r="B51" s="191">
        <v>6.01</v>
      </c>
      <c r="C51" s="179" t="s">
        <v>13371</v>
      </c>
      <c r="D51" s="192">
        <v>43970</v>
      </c>
      <c r="E51" s="200" t="s">
        <v>15309</v>
      </c>
      <c r="F51" s="200" t="s">
        <v>14074</v>
      </c>
      <c r="G51" s="34"/>
    </row>
    <row r="52" spans="1:7" ht="45">
      <c r="A52" s="364"/>
      <c r="B52" s="191">
        <v>6.1</v>
      </c>
      <c r="C52" s="179" t="s">
        <v>13371</v>
      </c>
      <c r="D52" s="192">
        <v>44314</v>
      </c>
      <c r="E52" s="200" t="s">
        <v>15314</v>
      </c>
      <c r="F52" s="200" t="s">
        <v>15319</v>
      </c>
      <c r="G52" s="34"/>
    </row>
    <row r="53" spans="1:7" ht="13.5" thickBot="1">
      <c r="A53" s="365"/>
      <c r="B53" s="366" t="str">
        <f ca="1">OFFSET(L!$C$1,MATCH("General"&amp;"Cpy",L!$A:$A,0)-1,SL,,)</f>
        <v>© 2021 Responsible Minerals Initiative. All rights reserved.</v>
      </c>
      <c r="C53" s="366"/>
      <c r="D53" s="366"/>
      <c r="E53" s="366"/>
      <c r="F53" s="36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3" activePane="bottomLeft" state="frozen"/>
      <selection activeCell="A4" sqref="A4"/>
      <selection pane="bottomLeft" activeCell="C26" sqref="C26"/>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0" zoomScaleNormal="80"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7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2" t="s">
        <v>15617</v>
      </c>
      <c r="E8" s="423" t="s">
        <v>15606</v>
      </c>
      <c r="F8" s="423" t="s">
        <v>15606</v>
      </c>
      <c r="G8" s="423" t="s">
        <v>15606</v>
      </c>
      <c r="H8" s="423" t="s">
        <v>15606</v>
      </c>
      <c r="I8" s="423" t="s">
        <v>15606</v>
      </c>
      <c r="J8" s="424" t="s">
        <v>15606</v>
      </c>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495</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Go to Product List tab to enter products this declaration applies to</v>
      </c>
      <c r="C10" s="151"/>
      <c r="D10" s="426"/>
      <c r="E10" s="427"/>
      <c r="F10" s="427"/>
      <c r="G10" s="427"/>
      <c r="H10" s="427"/>
      <c r="I10" s="427"/>
      <c r="J10" s="42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400" t="str">
        <f ca="1">IF(D9=Q9,OFFSET(L!$C$1,MATCH("Declaration"&amp;ADDRESS(ROW(),COLUMN(),4),L!$A:$A,0)-1,SL,,),"")</f>
        <v>Click here to enter the products this declaration applies to</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9"/>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9" t="s">
        <v>15607</v>
      </c>
      <c r="E14" s="410" t="s">
        <v>15607</v>
      </c>
      <c r="F14" s="410" t="s">
        <v>15607</v>
      </c>
      <c r="G14" s="410" t="s">
        <v>15607</v>
      </c>
      <c r="H14" s="410" t="s">
        <v>15607</v>
      </c>
      <c r="I14" s="410" t="s">
        <v>15607</v>
      </c>
      <c r="J14" s="411" t="s">
        <v>15607</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9" t="s">
        <v>15608</v>
      </c>
      <c r="E15" s="410" t="s">
        <v>15608</v>
      </c>
      <c r="F15" s="410" t="s">
        <v>15608</v>
      </c>
      <c r="G15" s="410" t="s">
        <v>15608</v>
      </c>
      <c r="H15" s="410" t="s">
        <v>15608</v>
      </c>
      <c r="I15" s="410" t="s">
        <v>15608</v>
      </c>
      <c r="J15" s="411" t="s">
        <v>15608</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2" t="s">
        <v>15609</v>
      </c>
      <c r="E16" s="453" t="s">
        <v>15609</v>
      </c>
      <c r="F16" s="453" t="s">
        <v>15609</v>
      </c>
      <c r="G16" s="453" t="s">
        <v>15609</v>
      </c>
      <c r="H16" s="453" t="s">
        <v>15609</v>
      </c>
      <c r="I16" s="453" t="s">
        <v>15609</v>
      </c>
      <c r="J16" s="454" t="s">
        <v>15609</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9" t="s">
        <v>15610</v>
      </c>
      <c r="E17" s="410" t="s">
        <v>15610</v>
      </c>
      <c r="F17" s="410" t="s">
        <v>15610</v>
      </c>
      <c r="G17" s="410" t="s">
        <v>15610</v>
      </c>
      <c r="H17" s="410" t="s">
        <v>15610</v>
      </c>
      <c r="I17" s="410" t="s">
        <v>15610</v>
      </c>
      <c r="J17" s="411" t="s">
        <v>15610</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15611</v>
      </c>
      <c r="E18" s="410" t="s">
        <v>15611</v>
      </c>
      <c r="F18" s="410" t="s">
        <v>15611</v>
      </c>
      <c r="G18" s="410" t="s">
        <v>15611</v>
      </c>
      <c r="H18" s="410" t="s">
        <v>15611</v>
      </c>
      <c r="I18" s="410" t="s">
        <v>15611</v>
      </c>
      <c r="J18" s="411" t="s">
        <v>15611</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15612</v>
      </c>
      <c r="E19" s="410" t="s">
        <v>15612</v>
      </c>
      <c r="F19" s="410" t="s">
        <v>15612</v>
      </c>
      <c r="G19" s="410" t="s">
        <v>15612</v>
      </c>
      <c r="H19" s="410" t="s">
        <v>15612</v>
      </c>
      <c r="I19" s="410" t="s">
        <v>15612</v>
      </c>
      <c r="J19" s="411" t="s">
        <v>15612</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2" t="s">
        <v>15613</v>
      </c>
      <c r="E20" s="453" t="s">
        <v>15613</v>
      </c>
      <c r="F20" s="453" t="s">
        <v>15613</v>
      </c>
      <c r="G20" s="453" t="s">
        <v>15613</v>
      </c>
      <c r="H20" s="453" t="s">
        <v>15613</v>
      </c>
      <c r="I20" s="453" t="s">
        <v>15613</v>
      </c>
      <c r="J20" s="454" t="s">
        <v>15613</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9" t="s">
        <v>15610</v>
      </c>
      <c r="E21" s="410" t="s">
        <v>15610</v>
      </c>
      <c r="F21" s="410" t="s">
        <v>15610</v>
      </c>
      <c r="G21" s="410" t="s">
        <v>15610</v>
      </c>
      <c r="H21" s="410" t="s">
        <v>15610</v>
      </c>
      <c r="I21" s="410" t="s">
        <v>15610</v>
      </c>
      <c r="J21" s="411" t="s">
        <v>15610</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44361</v>
      </c>
      <c r="E22" s="43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5" t="s">
        <v>489</v>
      </c>
      <c r="E28" s="386"/>
      <c r="F28" s="15"/>
      <c r="G28" s="387"/>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5" t="s">
        <v>488</v>
      </c>
      <c r="E39" s="386"/>
      <c r="F39" s="58"/>
      <c r="G39" s="387" t="s">
        <v>15615</v>
      </c>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5" t="s">
        <v>489</v>
      </c>
      <c r="E45" s="386"/>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6"/>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6">
        <v>1</v>
      </c>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6"/>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6"/>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3"/>
      <c r="E62" s="404"/>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13" t="s">
        <v>15616</v>
      </c>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14215</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22" priority="70" stopIfTrue="1">
      <formula>AND(OR($D$26="No",AND($D$26="Yes",$D$32="No")),OR($D$27="No",AND($D$27="Yes",$D$33="No")),OR($D$28="No",AND($D$28="Yes",$D$34="No")),OR($D$29="No",AND($D$29="Yes",$D$35="No")))</formula>
    </cfRule>
    <cfRule type="expression" dxfId="121" priority="71" stopIfTrue="1">
      <formula>IF(D75="",TRUE)</formula>
    </cfRule>
  </conditionalFormatting>
  <conditionalFormatting sqref="G77:J77">
    <cfRule type="expression" dxfId="120" priority="42" stopIfTrue="1">
      <formula>IF(AND($D$77="Yes",$G$77=""),TRUE)</formula>
    </cfRule>
  </conditionalFormatting>
  <conditionalFormatting sqref="D26:E26">
    <cfRule type="expression" dxfId="119" priority="122" stopIfTrue="1">
      <formula>IF($D$26="",TRUE)</formula>
    </cfRule>
  </conditionalFormatting>
  <conditionalFormatting sqref="D27:E27">
    <cfRule type="expression" dxfId="118" priority="129" stopIfTrue="1">
      <formula>IF($D$27="",TRUE)</formula>
    </cfRule>
  </conditionalFormatting>
  <conditionalFormatting sqref="D28:E28">
    <cfRule type="expression" dxfId="117" priority="130" stopIfTrue="1">
      <formula>IF($D$28="",TRUE)</formula>
    </cfRule>
  </conditionalFormatting>
  <conditionalFormatting sqref="D29:E29">
    <cfRule type="expression" dxfId="116" priority="131" stopIfTrue="1">
      <formula>IF($D$29="",TRUE)</formula>
    </cfRule>
  </conditionalFormatting>
  <conditionalFormatting sqref="D9:G9">
    <cfRule type="expression" dxfId="114" priority="137" stopIfTrue="1">
      <formula>IF($D$9="",TRUE)</formula>
    </cfRule>
  </conditionalFormatting>
  <conditionalFormatting sqref="D22:E22">
    <cfRule type="expression" dxfId="109" priority="144" stopIfTrue="1">
      <formula>IF($D$22="",TRUE)</formula>
    </cfRule>
  </conditionalFormatting>
  <conditionalFormatting sqref="D10:J10">
    <cfRule type="expression" dxfId="108" priority="41" stopIfTrue="1">
      <formula>IF($D$9=$Q$9,TRUE)</formula>
    </cfRule>
    <cfRule type="expression" dxfId="107" priority="151" stopIfTrue="1">
      <formula>IF(AND($D$10="",$D$9=$R$9),TRUE)</formula>
    </cfRule>
  </conditionalFormatting>
  <conditionalFormatting sqref="D34:E34 D40:E40 D52:E52 D58:E58 D64:E64 D70:E70">
    <cfRule type="expression" dxfId="106" priority="34" stopIfTrue="1">
      <formula>$P$28=""</formula>
    </cfRule>
  </conditionalFormatting>
  <conditionalFormatting sqref="D35:E35 D41:E41 D53:E53 D59:E59 D65:E65 D71:E71">
    <cfRule type="expression" dxfId="105" priority="149" stopIfTrue="1">
      <formula>$P$29=""</formula>
    </cfRule>
  </conditionalFormatting>
  <conditionalFormatting sqref="D32:E32">
    <cfRule type="expression" dxfId="104" priority="127" stopIfTrue="1">
      <formula>$P$26=""</formula>
    </cfRule>
  </conditionalFormatting>
  <conditionalFormatting sqref="D32:E32">
    <cfRule type="expression" dxfId="103" priority="40" stopIfTrue="1">
      <formula>IF(AND(OR($D$26="Yes",$D$26=""),$D$32=""),1,0)</formula>
    </cfRule>
  </conditionalFormatting>
  <conditionalFormatting sqref="D38 D50 D56 D62 D68">
    <cfRule type="expression" dxfId="102" priority="36" stopIfTrue="1">
      <formula>$P$32=""</formula>
    </cfRule>
  </conditionalFormatting>
  <conditionalFormatting sqref="D39:E39 D51 D57 D63 D69">
    <cfRule type="expression" dxfId="101" priority="35" stopIfTrue="1">
      <formula>$P$33=""</formula>
    </cfRule>
  </conditionalFormatting>
  <conditionalFormatting sqref="D40 D52 D58 D64 D70">
    <cfRule type="expression" dxfId="100" priority="25" stopIfTrue="1">
      <formula>$P$34=""</formula>
    </cfRule>
    <cfRule type="expression" dxfId="99" priority="147" stopIfTrue="1">
      <formula>IF(AND(OR($D$28="Yes",$D$28=""),D40=""),1,0)</formula>
    </cfRule>
  </conditionalFormatting>
  <conditionalFormatting sqref="D41 D53 D59 D65 D71">
    <cfRule type="expression" dxfId="98" priority="33" stopIfTrue="1">
      <formula>$P$35=""</formula>
    </cfRule>
  </conditionalFormatting>
  <conditionalFormatting sqref="D38:E38 D50:E50 D56:E56 D62:E62 D68:E68">
    <cfRule type="expression" dxfId="97" priority="38" stopIfTrue="1">
      <formula>$P$26=""</formula>
    </cfRule>
    <cfRule type="expression" dxfId="96" priority="39" stopIfTrue="1">
      <formula>IF(AND(OR($D$26="Yes",$D$26=""),D38=""),1,0)</formula>
    </cfRule>
  </conditionalFormatting>
  <conditionalFormatting sqref="G85:J85">
    <cfRule type="expression" dxfId="95" priority="32" stopIfTrue="1">
      <formula>IF(AND($D$85="Yes, using other format (describe)",$G$85=""),TRUE)</formula>
    </cfRule>
  </conditionalFormatting>
  <conditionalFormatting sqref="D39:E39 D51:E51 D57:E57 D63:E63 D69:E69">
    <cfRule type="expression" dxfId="94" priority="145" stopIfTrue="1">
      <formula>$P$39=""</formula>
    </cfRule>
    <cfRule type="expression" dxfId="93" priority="146" stopIfTrue="1">
      <formula>IF(AND(OR($D$27="Yes",$D$27=""),D39=""),1,0)</formula>
    </cfRule>
  </conditionalFormatting>
  <conditionalFormatting sqref="D33:E33">
    <cfRule type="expression" dxfId="92" priority="27" stopIfTrue="1">
      <formula>IF(AND(OR($D$27="Yes",$D$27=""),$D$33=""),1,0)</formula>
    </cfRule>
    <cfRule type="expression" dxfId="91" priority="28" stopIfTrue="1">
      <formula>$P$27=""</formula>
    </cfRule>
  </conditionalFormatting>
  <conditionalFormatting sqref="D34:E34">
    <cfRule type="expression" dxfId="90" priority="148" stopIfTrue="1">
      <formula>IF(AND(OR($D$28="Yes",$D$28=""),$D$34=""),1,0)</formula>
    </cfRule>
  </conditionalFormatting>
  <conditionalFormatting sqref="D41:E41 D53:E53 D59:E59 D65:E65 D71:E71">
    <cfRule type="expression" dxfId="89" priority="150" stopIfTrue="1">
      <formula>IF(AND(OR($D$29="Yes",$D$29=""),D41=""),1,0)</formula>
    </cfRule>
  </conditionalFormatting>
  <conditionalFormatting sqref="D35:E35">
    <cfRule type="expression" dxfId="88" priority="24" stopIfTrue="1">
      <formula>IF(AND(OR($D$29="Yes",$D$29=""),$D$35=""),1,0)</formula>
    </cfRule>
  </conditionalFormatting>
  <conditionalFormatting sqref="D46:E46">
    <cfRule type="expression" dxfId="86" priority="10" stopIfTrue="1">
      <formula>$P$28=""</formula>
    </cfRule>
  </conditionalFormatting>
  <conditionalFormatting sqref="D47:E47">
    <cfRule type="expression" dxfId="85" priority="18" stopIfTrue="1">
      <formula>$P$29=""</formula>
    </cfRule>
  </conditionalFormatting>
  <conditionalFormatting sqref="D44">
    <cfRule type="expression" dxfId="84" priority="12" stopIfTrue="1">
      <formula>$P$32=""</formula>
    </cfRule>
  </conditionalFormatting>
  <conditionalFormatting sqref="D45">
    <cfRule type="expression" dxfId="83" priority="11" stopIfTrue="1">
      <formula>$P$33=""</formula>
    </cfRule>
  </conditionalFormatting>
  <conditionalFormatting sqref="D46">
    <cfRule type="expression" dxfId="82" priority="8" stopIfTrue="1">
      <formula>$P$34=""</formula>
    </cfRule>
    <cfRule type="expression" dxfId="81" priority="17" stopIfTrue="1">
      <formula>IF(AND(OR($D$28="Yes",$D$28=""),D46=""),1,0)</formula>
    </cfRule>
  </conditionalFormatting>
  <conditionalFormatting sqref="D47">
    <cfRule type="expression" dxfId="80" priority="9" stopIfTrue="1">
      <formula>$P$35=""</formula>
    </cfRule>
  </conditionalFormatting>
  <conditionalFormatting sqref="D44:E44">
    <cfRule type="expression" dxfId="79" priority="13" stopIfTrue="1">
      <formula>$P$26=""</formula>
    </cfRule>
    <cfRule type="expression" dxfId="78" priority="14" stopIfTrue="1">
      <formula>IF(AND(OR($D$26="Yes",$D$26=""),D44=""),1,0)</formula>
    </cfRule>
  </conditionalFormatting>
  <conditionalFormatting sqref="D45:E45">
    <cfRule type="expression" dxfId="77" priority="15" stopIfTrue="1">
      <formula>$P$39=""</formula>
    </cfRule>
    <cfRule type="expression" dxfId="76" priority="16" stopIfTrue="1">
      <formula>IF(AND(OR($D$27="Yes",$D$27=""),D45=""),1,0)</formula>
    </cfRule>
  </conditionalFormatting>
  <conditionalFormatting sqref="D47:E47">
    <cfRule type="expression" dxfId="75" priority="19" stopIfTrue="1">
      <formula>IF(AND(OR($D$29="Yes",$D$29=""),D47=""),1,0)</formula>
    </cfRule>
  </conditionalFormatting>
  <conditionalFormatting sqref="D8:J8">
    <cfRule type="expression" dxfId="16" priority="7" stopIfTrue="1">
      <formula>IF($D$8="",TRUE)</formula>
    </cfRule>
  </conditionalFormatting>
  <conditionalFormatting sqref="D15:J15">
    <cfRule type="expression" dxfId="15" priority="4" stopIfTrue="1">
      <formula>IF($D$15="",TRUE)</formula>
    </cfRule>
  </conditionalFormatting>
  <conditionalFormatting sqref="D16:J16">
    <cfRule type="expression" dxfId="14" priority="5" stopIfTrue="1">
      <formula>IF($D$16="",TRUE)</formula>
    </cfRule>
  </conditionalFormatting>
  <conditionalFormatting sqref="D17:J17">
    <cfRule type="expression" dxfId="13" priority="6" stopIfTrue="1">
      <formula>IF($D$17="",TRUE)</formula>
    </cfRule>
  </conditionalFormatting>
  <conditionalFormatting sqref="D18:J18">
    <cfRule type="expression" dxfId="12" priority="3" stopIfTrue="1">
      <formula>IF($D$18="",TRUE)</formula>
    </cfRule>
  </conditionalFormatting>
  <conditionalFormatting sqref="D20:J20">
    <cfRule type="expression" dxfId="11" priority="1" stopIfTrue="1">
      <formula>IF($D$20="",TRUE)</formula>
    </cfRule>
  </conditionalFormatting>
  <conditionalFormatting sqref="D21:J21">
    <cfRule type="expression" dxfId="10" priority="2" stopIfTrue="1">
      <formula>IF($D$21="",TRUE)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D1" zoomScaleNormal="100" zoomScalePageLayoutView="55" workbookViewId="0">
      <pane ySplit="4" topLeftCell="A5" activePane="bottomLeft" state="frozen"/>
      <selection pane="bottomLeft" activeCell="G24" sqref="G24"/>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0" t="str">
        <f ca="1">OFFSET(L!$C$1,MATCH("Smelter List"&amp;ADDRESS(ROW(),COLUMN(),4),L!$A:$A,0)-1,SL,,)</f>
        <v>Link to "RMAP Conformant Smelter List"</v>
      </c>
      <c r="K2" s="441"/>
      <c r="L2" s="441"/>
      <c r="M2" s="441"/>
      <c r="N2" s="441"/>
      <c r="O2" s="441"/>
      <c r="P2" s="231"/>
      <c r="Q2" s="232"/>
      <c r="R2" s="233"/>
      <c r="S2" s="233"/>
      <c r="T2" s="233"/>
      <c r="U2" s="262"/>
      <c r="V2" s="262"/>
      <c r="W2" s="263"/>
      <c r="X2" s="262"/>
      <c r="Y2" s="262"/>
      <c r="Z2" s="262"/>
      <c r="AH2" s="174" t="s">
        <v>488</v>
      </c>
    </row>
    <row r="3" spans="1:34" s="264" customFormat="1" ht="273.95" customHeight="1">
      <c r="A3" s="20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5"/>
      <c r="G3" s="443" t="str">
        <f ca="1">OFFSET(L!$C$1,MATCH("General"&amp;"Cpy",L!$A:$A,0)-1,SL,,)</f>
        <v>© 2021 Responsible Minerals Initiative. All rights reserved.</v>
      </c>
      <c r="H3" s="443"/>
      <c r="I3" s="444"/>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455" t="s">
        <v>1131</v>
      </c>
      <c r="C5" s="456" t="s">
        <v>2370</v>
      </c>
      <c r="D5" s="278"/>
      <c r="E5" s="215" t="s">
        <v>1100</v>
      </c>
      <c r="F5" s="215" t="s">
        <v>791</v>
      </c>
      <c r="G5" s="215" t="s">
        <v>13459</v>
      </c>
      <c r="H5" s="216">
        <v>0</v>
      </c>
      <c r="I5" s="217" t="s">
        <v>2477</v>
      </c>
      <c r="J5" s="217" t="s">
        <v>13851</v>
      </c>
      <c r="K5" s="268"/>
      <c r="L5" s="268"/>
      <c r="M5" s="268"/>
      <c r="N5" s="268"/>
      <c r="O5" s="268"/>
      <c r="P5" s="218"/>
      <c r="Q5" s="269"/>
      <c r="R5" s="215" t="str">
        <f ca="1">IF(ISERROR($V5),"",OFFSET('Smelter Look-up'!$C$4,$V5-4,0)&amp;"")</f>
        <v>Yunnan Tin Company Limited</v>
      </c>
      <c r="S5" s="222" t="str">
        <f t="shared" ref="S5" ca="1" si="0">IF(B5="","",IF(ISERROR(MATCH($E5,CL,0)),"Unknown",INDIRECT("'C'!$A$"&amp;MATCH($E5,CL,0)+1)))</f>
        <v>CN</v>
      </c>
      <c r="T5" s="222" t="str">
        <f ca="1">IF(B5="","",IF(ISERROR(MATCH($J5,SorP!$B$1:$B$6230,0)),"",INDIRECT("'SorP'!$A$"&amp;MATCH($J5,SorP!$B$1:$B$6230,0))))</f>
        <v>CN-YN</v>
      </c>
      <c r="U5" s="238"/>
      <c r="V5" s="270">
        <f>IF(C5="",NA(),MATCH($B5&amp;$C5,'Smelter Look-up'!$J:$J,0))</f>
        <v>524</v>
      </c>
      <c r="W5" s="271"/>
      <c r="X5" s="271">
        <f t="shared" ref="X5" si="1">IF(AND(C5="Smelter not listed",OR(LEN(D5)=0,LEN(E5)=0)),1,0)</f>
        <v>0</v>
      </c>
      <c r="Y5" s="271"/>
      <c r="Z5" s="271"/>
      <c r="AB5" s="273" t="str">
        <f t="shared" ref="AB5" si="2">B5&amp;C5</f>
        <v>TinYunnan Tin Company Limited</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4" priority="48" stopIfTrue="1">
      <formula>IF(B586="",TRUE)</formula>
    </cfRule>
    <cfRule type="expression" dxfId="73" priority="59" stopIfTrue="1">
      <formula>IF(AND(COUNTIF(MetalSmelter,B586&amp;C586)=0,LEN(C586)&gt;0),TRUE,FALSE)</formula>
    </cfRule>
  </conditionalFormatting>
  <conditionalFormatting sqref="D586:D2504">
    <cfRule type="expression" dxfId="72" priority="42" stopIfTrue="1">
      <formula>IF(AND(LEN($C586)&gt;0,($C586&lt;&gt;"Smelter Not Listed")),1,0)</formula>
    </cfRule>
    <cfRule type="expression" dxfId="71" priority="67" stopIfTrue="1">
      <formula>IF(AND(D586="",$C586=$X$4),TRUE)</formula>
    </cfRule>
    <cfRule type="expression" dxfId="70" priority="68" stopIfTrue="1">
      <formula>IF(FIND("!",D586),TRUE)</formula>
    </cfRule>
  </conditionalFormatting>
  <conditionalFormatting sqref="G586:G2504">
    <cfRule type="expression" dxfId="69" priority="69" stopIfTrue="1">
      <formula>IF(FIND("Enter smelter details",G586),TRUE)</formula>
    </cfRule>
  </conditionalFormatting>
  <conditionalFormatting sqref="R586:R2505 E586:E2504">
    <cfRule type="expression" dxfId="68" priority="55" stopIfTrue="1">
      <formula>IF(AND(E586="",$C586=$X$4),TRUE)</formula>
    </cfRule>
    <cfRule type="expression" dxfId="67" priority="56" stopIfTrue="1">
      <formula>IF(FIND("!",E586),TRUE)</formula>
    </cfRule>
  </conditionalFormatting>
  <conditionalFormatting sqref="F586:F2504">
    <cfRule type="expression" dxfId="66" priority="46" stopIfTrue="1">
      <formula>IF(AND(LEN($A586)&gt;0,$A586&lt;&gt;$F586),TRUE,FALSE)</formula>
    </cfRule>
  </conditionalFormatting>
  <conditionalFormatting sqref="C586:C2504">
    <cfRule type="expression" dxfId="65" priority="45" stopIfTrue="1">
      <formula>IF(AND(B586&lt;&gt;"",C586=""),TRUE)</formula>
    </cfRule>
  </conditionalFormatting>
  <conditionalFormatting sqref="B21:B585 B6:B19">
    <cfRule type="expression" dxfId="64" priority="24" stopIfTrue="1">
      <formula>IF(B6="",TRUE)</formula>
    </cfRule>
    <cfRule type="expression" dxfId="63" priority="27" stopIfTrue="1">
      <formula>IF(AND(COUNTIF(MetalSmelter,B6&amp;C6)=0,LEN(C6)&gt;0),TRUE,FALSE)</formula>
    </cfRule>
  </conditionalFormatting>
  <conditionalFormatting sqref="D6:D19 D21:D585">
    <cfRule type="expression" dxfId="62" priority="21" stopIfTrue="1">
      <formula>IF(AND(LEN($C6)&gt;0,($C6&lt;&gt;"Smelter Not Listed")),1,0)</formula>
    </cfRule>
    <cfRule type="expression" dxfId="61" priority="28" stopIfTrue="1">
      <formula>IF(AND(D6="",$C6=$X$4),TRUE)</formula>
    </cfRule>
    <cfRule type="expression" dxfId="60" priority="29" stopIfTrue="1">
      <formula>IF(FIND("!",D6),TRUE)</formula>
    </cfRule>
  </conditionalFormatting>
  <conditionalFormatting sqref="G6:G19 G21:G585">
    <cfRule type="expression" dxfId="59" priority="30" stopIfTrue="1">
      <formula>IF(FIND("Enter smelter details",G6),TRUE)</formula>
    </cfRule>
  </conditionalFormatting>
  <conditionalFormatting sqref="R5:R585 E6:E19 E21:E585">
    <cfRule type="expression" dxfId="58" priority="25" stopIfTrue="1">
      <formula>IF(AND(E5="",$C5=$X$4),TRUE)</formula>
    </cfRule>
    <cfRule type="expression" dxfId="57" priority="26" stopIfTrue="1">
      <formula>IF(FIND("!",E5),TRUE)</formula>
    </cfRule>
  </conditionalFormatting>
  <conditionalFormatting sqref="F6:F19 F21:F585">
    <cfRule type="expression" dxfId="56" priority="23" stopIfTrue="1">
      <formula>IF(AND(LEN($A6)&gt;0,$A6&lt;&gt;$F6),TRUE,FALSE)</formula>
    </cfRule>
  </conditionalFormatting>
  <conditionalFormatting sqref="C21:C585 C6:C19">
    <cfRule type="expression" dxfId="55" priority="22" stopIfTrue="1">
      <formula>IF(AND(B6&lt;&gt;"",C6=""),TRUE)</formula>
    </cfRule>
  </conditionalFormatting>
  <conditionalFormatting sqref="B20">
    <cfRule type="expression" dxfId="54" priority="14" stopIfTrue="1">
      <formula>IF(B20="",TRUE)</formula>
    </cfRule>
    <cfRule type="expression" dxfId="53" priority="17" stopIfTrue="1">
      <formula>IF(AND(COUNTIF(MetalSmelter,B20&amp;C20)=0,LEN(C20)&gt;0),TRUE,FALSE)</formula>
    </cfRule>
  </conditionalFormatting>
  <conditionalFormatting sqref="D20">
    <cfRule type="expression" dxfId="52" priority="11" stopIfTrue="1">
      <formula>IF(AND(LEN($C20)&gt;0,($C20&lt;&gt;"Smelter Not Listed")),1,0)</formula>
    </cfRule>
    <cfRule type="expression" dxfId="51" priority="18" stopIfTrue="1">
      <formula>IF(AND(D20="",$C20=$X$4),TRUE)</formula>
    </cfRule>
    <cfRule type="expression" dxfId="50" priority="19" stopIfTrue="1">
      <formula>IF(FIND("!",D20),TRUE)</formula>
    </cfRule>
  </conditionalFormatting>
  <conditionalFormatting sqref="G20">
    <cfRule type="expression" dxfId="49" priority="20" stopIfTrue="1">
      <formula>IF(FIND("Enter smelter details",G20),TRUE)</formula>
    </cfRule>
  </conditionalFormatting>
  <conditionalFormatting sqref="E20">
    <cfRule type="expression" dxfId="48" priority="15" stopIfTrue="1">
      <formula>IF(AND(E20="",$C20=$X$4),TRUE)</formula>
    </cfRule>
    <cfRule type="expression" dxfId="47" priority="16" stopIfTrue="1">
      <formula>IF(FIND("!",E20),TRUE)</formula>
    </cfRule>
  </conditionalFormatting>
  <conditionalFormatting sqref="F20">
    <cfRule type="expression" dxfId="46" priority="13" stopIfTrue="1">
      <formula>IF(AND(LEN($A20)&gt;0,$A20&lt;&gt;$F20),TRUE,FALSE)</formula>
    </cfRule>
  </conditionalFormatting>
  <conditionalFormatting sqref="C20">
    <cfRule type="expression" dxfId="45" priority="12" stopIfTrue="1">
      <formula>IF(AND(B20&lt;&gt;"",C20=""),TRUE)</formula>
    </cfRule>
  </conditionalFormatting>
  <conditionalFormatting sqref="D5">
    <cfRule type="expression" dxfId="9" priority="4" stopIfTrue="1">
      <formula>IF(AND(LEN($C5)&gt;0,($C5&lt;&gt;"Smelter Not Listed")),1,0)</formula>
    </cfRule>
    <cfRule type="expression" dxfId="8" priority="8" stopIfTrue="1">
      <formula>IF(AND(D5="",$C5=$X$4),TRUE)</formula>
    </cfRule>
    <cfRule type="expression" dxfId="7" priority="9" stopIfTrue="1">
      <formula>IF(FIND("!",D5),TRUE)</formula>
    </cfRule>
  </conditionalFormatting>
  <conditionalFormatting sqref="G5">
    <cfRule type="expression" dxfId="6" priority="10" stopIfTrue="1">
      <formula>IF(FIND("Enter smelter details",G5),TRUE)</formula>
    </cfRule>
  </conditionalFormatting>
  <conditionalFormatting sqref="E5">
    <cfRule type="expression" dxfId="5" priority="6" stopIfTrue="1">
      <formula>IF(AND(E5="",$C5=$X$4),TRUE)</formula>
    </cfRule>
    <cfRule type="expression" dxfId="4" priority="7" stopIfTrue="1">
      <formula>IF(FIND("!",E5),TRUE)</formula>
    </cfRule>
  </conditionalFormatting>
  <conditionalFormatting sqref="F5">
    <cfRule type="expression" dxfId="3" priority="5" stopIfTrue="1">
      <formula>IF(AND(LEN($A5)&gt;0,$A5&lt;&gt;$F5),TRUE,FALSE)</formula>
    </cfRule>
  </conditionalFormatting>
  <conditionalFormatting sqref="B5">
    <cfRule type="expression" dxfId="2" priority="2" stopIfTrue="1">
      <formula>IF(B5="",TRUE)</formula>
    </cfRule>
    <cfRule type="expression" dxfId="1" priority="3" stopIfTrue="1">
      <formula>IF(AND(COUNTIF(MetalSmelter,B5&amp;C5)=0,LEN(C5)&gt;0), TRUE, FALSE)</formula>
    </cfRule>
  </conditionalFormatting>
  <conditionalFormatting sqref="C5">
    <cfRule type="expression" dxfId="0"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Surge Components Inc./Lelon America</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Phyllis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sales@surgecomponents.com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6315951818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Eric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technical@surgecomponents.com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http://www.lelon.com.tw/en/about4.php</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4" priority="358" stopIfTrue="1">
      <formula>$H$56=0</formula>
    </cfRule>
  </conditionalFormatting>
  <conditionalFormatting sqref="B66">
    <cfRule type="expression" dxfId="43" priority="39" stopIfTrue="1">
      <formula>IF(F66=0,TRUE)</formula>
    </cfRule>
  </conditionalFormatting>
  <conditionalFormatting sqref="B67">
    <cfRule type="expression" dxfId="42" priority="35" stopIfTrue="1">
      <formula>IF(F67=0,TRUE)</formula>
    </cfRule>
  </conditionalFormatting>
  <conditionalFormatting sqref="B68:B69">
    <cfRule type="expression" dxfId="41" priority="31" stopIfTrue="1">
      <formula>IF(F68=0,TRUE)</formula>
    </cfRule>
  </conditionalFormatting>
  <conditionalFormatting sqref="C69">
    <cfRule type="expression" dxfId="40" priority="13" stopIfTrue="1">
      <formula>C69="Not Required"</formula>
    </cfRule>
    <cfRule type="expression" dxfId="39" priority="21" stopIfTrue="1">
      <formula>OR(C69="Complete",C69="填写",C69="記入",C69="완료",C69="Complétez",C69="Concluído",C69="Vollständig",C69="Completare",C69="Doldurun")</formula>
    </cfRule>
  </conditionalFormatting>
  <conditionalFormatting sqref="A69">
    <cfRule type="expression" dxfId="38" priority="14" stopIfTrue="1">
      <formula>C69="Not Required"</formula>
    </cfRule>
    <cfRule type="expression" dxfId="37"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6" priority="347" stopIfTrue="1">
      <formula>$F4=0</formula>
    </cfRule>
    <cfRule type="expression" dxfId="35" priority="348" stopIfTrue="1">
      <formula>$H4=0</formula>
    </cfRule>
    <cfRule type="expression" dxfId="34" priority="349" stopIfTrue="1">
      <formula>$H4=1</formula>
    </cfRule>
  </conditionalFormatting>
  <conditionalFormatting sqref="C69 A69">
    <cfRule type="expression" dxfId="33" priority="11" stopIfTrue="1">
      <formula>IF(AND($F$69=1,$G$69=1),TRUE,FALSE)</formula>
    </cfRule>
  </conditionalFormatting>
  <conditionalFormatting sqref="A29:A32">
    <cfRule type="expression" dxfId="32" priority="2" stopIfTrue="1">
      <formula>$F29=0</formula>
    </cfRule>
    <cfRule type="expression" dxfId="31" priority="3" stopIfTrue="1">
      <formula>$H29=0</formula>
    </cfRule>
    <cfRule type="expression" dxfId="30" priority="4" stopIfTrue="1">
      <formula>$H29=1</formula>
    </cfRule>
  </conditionalFormatting>
  <conditionalFormatting sqref="B65">
    <cfRule type="expression" dxfId="29" priority="1" stopIfTrue="1">
      <formula>IF(F65=0,TRUE)</formula>
    </cfRule>
  </conditionalFormatting>
  <conditionalFormatting sqref="A5:A13">
    <cfRule type="expression" dxfId="28" priority="49" stopIfTrue="1">
      <formula>$F5=0</formula>
    </cfRule>
    <cfRule type="expression" dxfId="27" priority="50" stopIfTrue="1">
      <formula>AND($F5=1,$G5=0)</formula>
    </cfRule>
    <cfRule type="expression" dxfId="26"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898</v>
      </c>
      <c r="C4" s="446"/>
      <c r="D4" s="446"/>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t="s">
        <v>15614</v>
      </c>
      <c r="C6" s="354" t="s">
        <v>15614</v>
      </c>
      <c r="D6" s="354" t="s">
        <v>15614</v>
      </c>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2021 Responsible Minerals Initiative. All rights reserved.</v>
      </c>
      <c r="C1001" s="449"/>
      <c r="D1001" s="449"/>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25" priority="25" stopIfTrue="1" operator="equal">
      <formula>"Yes"</formula>
    </cfRule>
  </conditionalFormatting>
  <conditionalFormatting sqref="K5">
    <cfRule type="cellIs" dxfId="24" priority="9" stopIfTrue="1" operator="equal">
      <formula>"Yes"</formula>
    </cfRule>
  </conditionalFormatting>
  <conditionalFormatting sqref="J292:J293">
    <cfRule type="cellIs" dxfId="23" priority="7" stopIfTrue="1" operator="equal">
      <formula>"Yes"</formula>
    </cfRule>
  </conditionalFormatting>
  <conditionalFormatting sqref="J354:J355">
    <cfRule type="cellIs" dxfId="22" priority="6" stopIfTrue="1" operator="equal">
      <formula>"Yes"</formula>
    </cfRule>
  </conditionalFormatting>
  <conditionalFormatting sqref="J486:J487">
    <cfRule type="cellIs" dxfId="21" priority="5" stopIfTrue="1" operator="equal">
      <formula>"Yes"</formula>
    </cfRule>
  </conditionalFormatting>
  <conditionalFormatting sqref="J313:J314">
    <cfRule type="cellIs" dxfId="20" priority="4" stopIfTrue="1" operator="equal">
      <formula>"Yes"</formula>
    </cfRule>
  </conditionalFormatting>
  <conditionalFormatting sqref="J381:J382">
    <cfRule type="cellIs" dxfId="19" priority="3" stopIfTrue="1" operator="equal">
      <formula>"Yes"</formula>
    </cfRule>
  </conditionalFormatting>
  <conditionalFormatting sqref="J531:J532">
    <cfRule type="cellIs" dxfId="18" priority="2" stopIfTrue="1" operator="equal">
      <formula>"Yes"</formula>
    </cfRule>
  </conditionalFormatting>
  <conditionalFormatting sqref="J609:J610">
    <cfRule type="cellIs" dxfId="1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060324a1-f66f-4c36-a8ec-beadbf2f4219"/>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2021-06-14T18:07:56Z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